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dokumenty\Sváčkovi 2025\Č.Krumlov_ul. Nemocniční - Kaplická_obnova vodovodu\"/>
    </mc:Choice>
  </mc:AlternateContent>
  <xr:revisionPtr revIDLastSave="0" documentId="13_ncr:1_{33A8C3D7-871C-41FE-A1E0-18D730B248C6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55a - Obnova vodovodu DN 350" sheetId="2" r:id="rId2"/>
  </sheets>
  <definedNames>
    <definedName name="_xlnm._FilterDatabase" localSheetId="1" hidden="1">'55a - Obnova vodovodu DN 350'!$C$126:$K$334</definedName>
    <definedName name="_xlnm.Print_Titles" localSheetId="1">'55a - Obnova vodovodu DN 350'!$126:$126</definedName>
    <definedName name="_xlnm.Print_Titles" localSheetId="0">'Rekapitulace stavby'!$92:$92</definedName>
    <definedName name="_xlnm.Print_Area" localSheetId="1">'55a - Obnova vodovodu DN 350'!$C$4:$J$76,'55a - Obnova vodovodu DN 350'!$C$82:$J$108,'55a - Obnova vodovodu DN 350'!$C$114:$J$334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T184" i="2"/>
  <c r="R185" i="2"/>
  <c r="R184" i="2"/>
  <c r="P185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3" i="2"/>
  <c r="F123" i="2"/>
  <c r="F121" i="2"/>
  <c r="E119" i="2"/>
  <c r="J91" i="2"/>
  <c r="F91" i="2"/>
  <c r="F89" i="2"/>
  <c r="E87" i="2"/>
  <c r="J24" i="2"/>
  <c r="E24" i="2"/>
  <c r="J124" i="2"/>
  <c r="J23" i="2"/>
  <c r="F92" i="2"/>
  <c r="J121" i="2"/>
  <c r="E7" i="2"/>
  <c r="E117" i="2"/>
  <c r="AM90" i="1"/>
  <c r="AM89" i="1"/>
  <c r="L89" i="1"/>
  <c r="AM87" i="1"/>
  <c r="L87" i="1"/>
  <c r="L85" i="1"/>
  <c r="L84" i="1"/>
  <c r="BK295" i="2"/>
  <c r="BK231" i="2"/>
  <c r="J134" i="2"/>
  <c r="J298" i="2"/>
  <c r="J272" i="2"/>
  <c r="BK258" i="2"/>
  <c r="J221" i="2"/>
  <c r="BK178" i="2"/>
  <c r="BK323" i="2"/>
  <c r="BK305" i="2"/>
  <c r="J262" i="2"/>
  <c r="J242" i="2"/>
  <c r="J201" i="2"/>
  <c r="J326" i="2"/>
  <c r="J303" i="2"/>
  <c r="BK324" i="2"/>
  <c r="J292" i="2"/>
  <c r="BK265" i="2"/>
  <c r="J240" i="2"/>
  <c r="J180" i="2"/>
  <c r="BK130" i="2"/>
  <c r="J299" i="2"/>
  <c r="BK270" i="2"/>
  <c r="J239" i="2"/>
  <c r="BK227" i="2"/>
  <c r="BK182" i="2"/>
  <c r="BK322" i="2"/>
  <c r="BK288" i="2"/>
  <c r="BK159" i="2"/>
  <c r="BK236" i="2"/>
  <c r="J177" i="2"/>
  <c r="BK277" i="2"/>
  <c r="J220" i="2"/>
  <c r="J140" i="2"/>
  <c r="J230" i="2"/>
  <c r="BK139" i="2"/>
  <c r="J130" i="2"/>
  <c r="J283" i="2"/>
  <c r="J223" i="2"/>
  <c r="J132" i="2"/>
  <c r="BK284" i="2"/>
  <c r="BK264" i="2"/>
  <c r="BK240" i="2"/>
  <c r="BK189" i="2"/>
  <c r="BK327" i="2"/>
  <c r="BK301" i="2"/>
  <c r="BK261" i="2"/>
  <c r="BK331" i="2"/>
  <c r="J322" i="2"/>
  <c r="J282" i="2"/>
  <c r="BK260" i="2"/>
  <c r="J227" i="2"/>
  <c r="J193" i="2"/>
  <c r="BK313" i="2"/>
  <c r="J284" i="2"/>
  <c r="BK262" i="2"/>
  <c r="J236" i="2"/>
  <c r="J216" i="2"/>
  <c r="BK325" i="2"/>
  <c r="J309" i="2"/>
  <c r="J281" i="2"/>
  <c r="J152" i="2"/>
  <c r="BK225" i="2"/>
  <c r="J269" i="2"/>
  <c r="J238" i="2"/>
  <c r="J158" i="2"/>
  <c r="BK132" i="2"/>
  <c r="J225" i="2"/>
  <c r="J169" i="2"/>
  <c r="J291" i="2"/>
  <c r="J205" i="2"/>
  <c r="AS94" i="1"/>
  <c r="J279" i="2"/>
  <c r="J261" i="2"/>
  <c r="J245" i="2"/>
  <c r="BK228" i="2"/>
  <c r="J207" i="2"/>
  <c r="BK334" i="2"/>
  <c r="BK306" i="2"/>
  <c r="J285" i="2"/>
  <c r="BK257" i="2"/>
  <c r="BK220" i="2"/>
  <c r="J181" i="2"/>
  <c r="J313" i="2"/>
  <c r="J266" i="2"/>
  <c r="J243" i="2"/>
  <c r="J199" i="2"/>
  <c r="J148" i="2"/>
  <c r="BK332" i="2"/>
  <c r="J275" i="2"/>
  <c r="J255" i="2"/>
  <c r="J228" i="2"/>
  <c r="J332" i="2"/>
  <c r="BK319" i="2"/>
  <c r="BK298" i="2"/>
  <c r="BK279" i="2"/>
  <c r="BK148" i="2"/>
  <c r="J219" i="2"/>
  <c r="BK297" i="2"/>
  <c r="J249" i="2"/>
  <c r="J203" i="2"/>
  <c r="BK154" i="2"/>
  <c r="BK254" i="2"/>
  <c r="J222" i="2"/>
  <c r="BK170" i="2"/>
  <c r="BK281" i="2"/>
  <c r="J253" i="2"/>
  <c r="J144" i="2"/>
  <c r="BK303" i="2"/>
  <c r="J270" i="2"/>
  <c r="J254" i="2"/>
  <c r="BK237" i="2"/>
  <c r="BK199" i="2"/>
  <c r="J330" i="2"/>
  <c r="BK312" i="2"/>
  <c r="BK283" i="2"/>
  <c r="BK238" i="2"/>
  <c r="BK219" i="2"/>
  <c r="BK180" i="2"/>
  <c r="BK315" i="2"/>
  <c r="J327" i="2"/>
  <c r="BK310" i="2"/>
  <c r="J277" i="2"/>
  <c r="J250" i="2"/>
  <c r="J218" i="2"/>
  <c r="BK167" i="2"/>
  <c r="J333" i="2"/>
  <c r="BK296" i="2"/>
  <c r="BK266" i="2"/>
  <c r="BK230" i="2"/>
  <c r="BK177" i="2"/>
  <c r="J316" i="2"/>
  <c r="J296" i="2"/>
  <c r="BK160" i="2"/>
  <c r="BK134" i="2"/>
  <c r="BK203" i="2"/>
  <c r="BK289" i="2"/>
  <c r="BK215" i="2"/>
  <c r="J159" i="2"/>
  <c r="J237" i="2"/>
  <c r="BK218" i="2"/>
  <c r="BK245" i="2"/>
  <c r="J189" i="2"/>
  <c r="J324" i="2"/>
  <c r="BK329" i="2"/>
  <c r="J325" i="2"/>
  <c r="J305" i="2"/>
  <c r="J257" i="2"/>
  <c r="J232" i="2"/>
  <c r="BK144" i="2"/>
  <c r="J136" i="2"/>
  <c r="BK292" i="2"/>
  <c r="BK253" i="2"/>
  <c r="J233" i="2"/>
  <c r="BK208" i="2"/>
  <c r="J323" i="2"/>
  <c r="J301" i="2"/>
  <c r="BK282" i="2"/>
  <c r="BK158" i="2"/>
  <c r="BK243" i="2"/>
  <c r="BK185" i="2"/>
  <c r="BK268" i="2"/>
  <c r="BK242" i="2"/>
  <c r="BK165" i="2"/>
  <c r="BK247" i="2"/>
  <c r="BK136" i="2"/>
  <c r="J306" i="2"/>
  <c r="J268" i="2"/>
  <c r="BK140" i="2"/>
  <c r="J288" i="2"/>
  <c r="J265" i="2"/>
  <c r="J244" i="2"/>
  <c r="J208" i="2"/>
  <c r="BK316" i="2"/>
  <c r="J274" i="2"/>
  <c r="J258" i="2"/>
  <c r="BK223" i="2"/>
  <c r="J182" i="2"/>
  <c r="BK317" i="2"/>
  <c r="BK330" i="2"/>
  <c r="J320" i="2"/>
  <c r="J286" i="2"/>
  <c r="J246" i="2"/>
  <c r="BK207" i="2"/>
  <c r="J312" i="2"/>
  <c r="BK291" i="2"/>
  <c r="BK269" i="2"/>
  <c r="J235" i="2"/>
  <c r="J214" i="2"/>
  <c r="J331" i="2"/>
  <c r="J315" i="2"/>
  <c r="J297" i="2"/>
  <c r="BK285" i="2"/>
  <c r="BK224" i="2"/>
  <c r="BK169" i="2"/>
  <c r="J251" i="2"/>
  <c r="BK216" i="2"/>
  <c r="J165" i="2"/>
  <c r="J138" i="2"/>
  <c r="J289" i="2"/>
  <c r="BK255" i="2"/>
  <c r="J224" i="2"/>
  <c r="J154" i="2"/>
  <c r="J317" i="2"/>
  <c r="J264" i="2"/>
  <c r="BK233" i="2"/>
  <c r="BK205" i="2"/>
  <c r="J170" i="2"/>
  <c r="J334" i="2"/>
  <c r="J328" i="2"/>
  <c r="BK309" i="2"/>
  <c r="J267" i="2"/>
  <c r="BK251" i="2"/>
  <c r="BK222" i="2"/>
  <c r="J142" i="2"/>
  <c r="J310" i="2"/>
  <c r="BK272" i="2"/>
  <c r="J247" i="2"/>
  <c r="BK232" i="2"/>
  <c r="J185" i="2"/>
  <c r="BK320" i="2"/>
  <c r="J290" i="2"/>
  <c r="BK274" i="2"/>
  <c r="J139" i="2"/>
  <c r="J215" i="2"/>
  <c r="BK286" i="2"/>
  <c r="BK244" i="2"/>
  <c r="BK193" i="2"/>
  <c r="BK152" i="2"/>
  <c r="BK235" i="2"/>
  <c r="BK142" i="2"/>
  <c r="J167" i="2"/>
  <c r="BK275" i="2"/>
  <c r="J178" i="2"/>
  <c r="BK299" i="2"/>
  <c r="BK267" i="2"/>
  <c r="BK250" i="2"/>
  <c r="BK239" i="2"/>
  <c r="J160" i="2"/>
  <c r="J319" i="2"/>
  <c r="J295" i="2"/>
  <c r="J260" i="2"/>
  <c r="J231" i="2"/>
  <c r="BK214" i="2"/>
  <c r="J329" i="2"/>
  <c r="BK333" i="2"/>
  <c r="BK326" i="2"/>
  <c r="BK290" i="2"/>
  <c r="BK249" i="2"/>
  <c r="BK221" i="2"/>
  <c r="BK181" i="2"/>
  <c r="BK138" i="2"/>
  <c r="BK246" i="2"/>
  <c r="BK201" i="2"/>
  <c r="BK328" i="2"/>
  <c r="R129" i="2" l="1"/>
  <c r="BK188" i="2"/>
  <c r="J188" i="2"/>
  <c r="J100" i="2" s="1"/>
  <c r="R188" i="2"/>
  <c r="P198" i="2"/>
  <c r="BK294" i="2"/>
  <c r="J294" i="2"/>
  <c r="J103" i="2"/>
  <c r="R294" i="2"/>
  <c r="R213" i="2"/>
  <c r="P300" i="2"/>
  <c r="T308" i="2"/>
  <c r="P318" i="2"/>
  <c r="R318" i="2"/>
  <c r="T318" i="2"/>
  <c r="P129" i="2"/>
  <c r="T188" i="2"/>
  <c r="R198" i="2"/>
  <c r="T294" i="2"/>
  <c r="T213" i="2"/>
  <c r="R300" i="2"/>
  <c r="BK308" i="2"/>
  <c r="J308" i="2"/>
  <c r="J105" i="2"/>
  <c r="P308" i="2"/>
  <c r="BK318" i="2"/>
  <c r="J318" i="2"/>
  <c r="J106" i="2"/>
  <c r="R321" i="2"/>
  <c r="BK129" i="2"/>
  <c r="J129" i="2"/>
  <c r="J98" i="2" s="1"/>
  <c r="BK198" i="2"/>
  <c r="J198" i="2"/>
  <c r="J101" i="2" s="1"/>
  <c r="P294" i="2"/>
  <c r="P213" i="2"/>
  <c r="P321" i="2"/>
  <c r="T129" i="2"/>
  <c r="P188" i="2"/>
  <c r="T198" i="2"/>
  <c r="BK300" i="2"/>
  <c r="J300" i="2"/>
  <c r="J104" i="2"/>
  <c r="T300" i="2"/>
  <c r="R308" i="2"/>
  <c r="T321" i="2"/>
  <c r="BK321" i="2"/>
  <c r="J321" i="2" s="1"/>
  <c r="J107" i="2" s="1"/>
  <c r="BK213" i="2"/>
  <c r="J213" i="2"/>
  <c r="J102" i="2"/>
  <c r="BK184" i="2"/>
  <c r="J184" i="2"/>
  <c r="J99" i="2"/>
  <c r="E85" i="2"/>
  <c r="J92" i="2"/>
  <c r="F124" i="2"/>
  <c r="BE165" i="2"/>
  <c r="BE138" i="2"/>
  <c r="BE223" i="2"/>
  <c r="BE232" i="2"/>
  <c r="BE238" i="2"/>
  <c r="BE239" i="2"/>
  <c r="BE243" i="2"/>
  <c r="BE249" i="2"/>
  <c r="BE250" i="2"/>
  <c r="BE253" i="2"/>
  <c r="BE136" i="2"/>
  <c r="BE139" i="2"/>
  <c r="BE185" i="2"/>
  <c r="BE203" i="2"/>
  <c r="BE214" i="2"/>
  <c r="BE221" i="2"/>
  <c r="BE240" i="2"/>
  <c r="BE245" i="2"/>
  <c r="BE246" i="2"/>
  <c r="BE255" i="2"/>
  <c r="BE257" i="2"/>
  <c r="BE272" i="2"/>
  <c r="BE279" i="2"/>
  <c r="BE288" i="2"/>
  <c r="BE182" i="2"/>
  <c r="BE199" i="2"/>
  <c r="BE218" i="2"/>
  <c r="BE132" i="2"/>
  <c r="BE142" i="2"/>
  <c r="BE160" i="2"/>
  <c r="BE284" i="2"/>
  <c r="BE305" i="2"/>
  <c r="BE306" i="2"/>
  <c r="BE313" i="2"/>
  <c r="BE317" i="2"/>
  <c r="BE324" i="2"/>
  <c r="BE333" i="2"/>
  <c r="BE178" i="2"/>
  <c r="BE180" i="2"/>
  <c r="BE205" i="2"/>
  <c r="BE207" i="2"/>
  <c r="BE231" i="2"/>
  <c r="BE237" i="2"/>
  <c r="BE251" i="2"/>
  <c r="BE261" i="2"/>
  <c r="BE267" i="2"/>
  <c r="BE268" i="2"/>
  <c r="BE290" i="2"/>
  <c r="BE297" i="2"/>
  <c r="BE298" i="2"/>
  <c r="BE301" i="2"/>
  <c r="BE316" i="2"/>
  <c r="BE322" i="2"/>
  <c r="BE326" i="2"/>
  <c r="BE328" i="2"/>
  <c r="BE330" i="2"/>
  <c r="J89" i="2"/>
  <c r="BE134" i="2"/>
  <c r="BE140" i="2"/>
  <c r="BE154" i="2"/>
  <c r="BE159" i="2"/>
  <c r="BE177" i="2"/>
  <c r="BE215" i="2"/>
  <c r="BE216" i="2"/>
  <c r="BE224" i="2"/>
  <c r="BE228" i="2"/>
  <c r="BE254" i="2"/>
  <c r="BE275" i="2"/>
  <c r="BE283" i="2"/>
  <c r="BE289" i="2"/>
  <c r="BE296" i="2"/>
  <c r="BE299" i="2"/>
  <c r="BE325" i="2"/>
  <c r="BE332" i="2"/>
  <c r="BE310" i="2"/>
  <c r="BE312" i="2"/>
  <c r="BE319" i="2"/>
  <c r="BE320" i="2"/>
  <c r="BE323" i="2"/>
  <c r="BE327" i="2"/>
  <c r="BE208" i="2"/>
  <c r="BE227" i="2"/>
  <c r="BE230" i="2"/>
  <c r="BE244" i="2"/>
  <c r="BE265" i="2"/>
  <c r="BE266" i="2"/>
  <c r="BE277" i="2"/>
  <c r="BE281" i="2"/>
  <c r="BE282" i="2"/>
  <c r="BE286" i="2"/>
  <c r="BE303" i="2"/>
  <c r="BE329" i="2"/>
  <c r="BE331" i="2"/>
  <c r="BE334" i="2"/>
  <c r="BE144" i="2"/>
  <c r="BE148" i="2"/>
  <c r="BE152" i="2"/>
  <c r="BE158" i="2"/>
  <c r="BE169" i="2"/>
  <c r="BE170" i="2"/>
  <c r="BE181" i="2"/>
  <c r="BE201" i="2"/>
  <c r="BE225" i="2"/>
  <c r="BE242" i="2"/>
  <c r="BE247" i="2"/>
  <c r="BE260" i="2"/>
  <c r="BE269" i="2"/>
  <c r="BE291" i="2"/>
  <c r="BE292" i="2"/>
  <c r="BE295" i="2"/>
  <c r="BE309" i="2"/>
  <c r="BE315" i="2"/>
  <c r="BE130" i="2"/>
  <c r="BE167" i="2"/>
  <c r="BE189" i="2"/>
  <c r="BE193" i="2"/>
  <c r="BE219" i="2"/>
  <c r="BE220" i="2"/>
  <c r="BE222" i="2"/>
  <c r="BE233" i="2"/>
  <c r="BE235" i="2"/>
  <c r="BE236" i="2"/>
  <c r="BE258" i="2"/>
  <c r="BE262" i="2"/>
  <c r="BE264" i="2"/>
  <c r="BE270" i="2"/>
  <c r="BE274" i="2"/>
  <c r="BE285" i="2"/>
  <c r="F37" i="2"/>
  <c r="BD95" i="1"/>
  <c r="BD94" i="1"/>
  <c r="W33" i="1"/>
  <c r="F36" i="2"/>
  <c r="BC95" i="1" s="1"/>
  <c r="BC94" i="1" s="1"/>
  <c r="W32" i="1" s="1"/>
  <c r="F34" i="2"/>
  <c r="BA95" i="1"/>
  <c r="BA94" i="1" s="1"/>
  <c r="W30" i="1" s="1"/>
  <c r="F35" i="2"/>
  <c r="BB95" i="1"/>
  <c r="BB94" i="1"/>
  <c r="AX94" i="1"/>
  <c r="J34" i="2"/>
  <c r="AW95" i="1"/>
  <c r="P128" i="2" l="1"/>
  <c r="P127" i="2"/>
  <c r="AU95" i="1"/>
  <c r="R128" i="2"/>
  <c r="R127" i="2"/>
  <c r="T128" i="2"/>
  <c r="T127" i="2" s="1"/>
  <c r="BK128" i="2"/>
  <c r="BK127" i="2" s="1"/>
  <c r="J127" i="2" s="1"/>
  <c r="J96" i="2" s="1"/>
  <c r="AU94" i="1"/>
  <c r="W31" i="1"/>
  <c r="F33" i="2"/>
  <c r="AZ95" i="1" s="1"/>
  <c r="AZ94" i="1" s="1"/>
  <c r="W29" i="1" s="1"/>
  <c r="AW94" i="1"/>
  <c r="AK30" i="1"/>
  <c r="AY94" i="1"/>
  <c r="J33" i="2"/>
  <c r="AV95" i="1"/>
  <c r="AT95" i="1"/>
  <c r="J128" i="2" l="1"/>
  <c r="J97" i="2"/>
  <c r="J30" i="2"/>
  <c r="AG95" i="1"/>
  <c r="AG94" i="1"/>
  <c r="AK26" i="1"/>
  <c r="AV94" i="1"/>
  <c r="AK29" i="1"/>
  <c r="AK35" i="1"/>
  <c r="J39" i="2" l="1"/>
  <c r="AN95" i="1"/>
  <c r="AT94" i="1"/>
  <c r="AN94" i="1" l="1"/>
</calcChain>
</file>

<file path=xl/sharedStrings.xml><?xml version="1.0" encoding="utf-8"?>
<sst xmlns="http://schemas.openxmlformats.org/spreadsheetml/2006/main" count="2560" uniqueCount="711">
  <si>
    <t>Export Komplet</t>
  </si>
  <si>
    <t/>
  </si>
  <si>
    <t>2.0</t>
  </si>
  <si>
    <t>False</t>
  </si>
  <si>
    <t>{15414c51-d9b0-4c00-9602-c86dab00eed0}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</si>
  <si>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</si>
  <si>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</si>
  <si>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</si>
  <si>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</si>
  <si>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</si>
  <si>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</si>
  <si>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</si>
  <si>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</si>
  <si>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</si>
  <si>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ST55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</si>
  <si>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</si>
  <si>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</si>
  <si>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ul. Nemocniční - Kaplická, obnova vodovodu DN 350</t>
  </si>
  <si>
    <t>KSO:</t>
  </si>
  <si>
    <t>CC-CZ:</t>
  </si>
  <si>
    <t>Místo:</t>
  </si>
  <si>
    <t xml:space="preserve"> </t>
  </si>
  <si>
    <t>Datum:</t>
  </si>
  <si>
    <t>Zadavatel:</t>
  </si>
  <si>
    <t>IČ:</t>
  </si>
  <si>
    <t>00245836</t>
  </si>
  <si>
    <t>Město Český Krumlov,náměstí Svornosti 1, 381 01 ČK</t>
  </si>
  <si>
    <t>DIČ:</t>
  </si>
  <si>
    <t>Uchazeč:</t>
  </si>
  <si>
    <t>Projektant:</t>
  </si>
  <si>
    <t>42399521</t>
  </si>
  <si>
    <t>Jiří Sváček, Chvalšinská 108, Český krumlov 381 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</si>
  <si>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</si>
  <si>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</si>
  <si>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</si>
  <si>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</si>
  <si>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</si>
  <si>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</si>
  <si>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</si>
  <si>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</si>
  <si>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</si>
  <si>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</si>
  <si>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</si>
  <si>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</si>
  <si>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</si>
  <si>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</si>
  <si>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</si>
  <si>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</si>
  <si>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</si>
  <si>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</si>
  <si>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</si>
  <si>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</si>
  <si>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</si>
  <si>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</si>
  <si>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</si>
  <si>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</si>
  <si>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</si>
  <si>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</si>
  <si>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</si>
  <si>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</si>
  <si>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</si>
  <si>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</si>
  <si>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</si>
  <si>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</si>
  <si>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</si>
  <si>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</si>
  <si>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</si>
  <si>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</si>
  <si>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</si>
  <si>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</si>
  <si>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</si>
  <si>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</si>
  <si>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</si>
  <si>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</si>
  <si>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</si>
  <si>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</si>
  <si>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</si>
  <si>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</si>
  <si>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</si>
  <si>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</si>
  <si>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55a</t>
  </si>
  <si>
    <t>Obnova vodovodu DN 350</t>
  </si>
  <si>
    <t>STA</t>
  </si>
  <si>
    <t>1</t>
  </si>
  <si>
    <t>{118a5f25-9166-4e2b-8f53-169ff0b234e4}</t>
  </si>
  <si>
    <t>2</t>
  </si>
  <si>
    <t>KRYCÍ LIST SOUPISU PRACÍ</t>
  </si>
  <si>
    <t>Objekt:</t>
  </si>
  <si>
    <t>55a - Obnova vodovodu DN 350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</si>
  <si>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</si>
  <si>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</si>
  <si>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</si>
  <si>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</si>
  <si>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</si>
  <si>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</si>
  <si>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</si>
  <si>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</si>
  <si>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</si>
  <si>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</si>
  <si>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</si>
  <si>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  88 - Bezvýkopová pokládka potrubí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</si>
  <si>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</si>
  <si>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</si>
  <si>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</si>
  <si>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</si>
  <si>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</si>
  <si>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</si>
  <si>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</si>
  <si>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</si>
  <si>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</si>
  <si>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</si>
  <si>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</si>
  <si>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</si>
  <si>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</si>
  <si>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</si>
  <si>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</si>
  <si>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</si>
  <si>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</si>
  <si>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</si>
  <si>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</si>
  <si>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</si>
  <si>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</si>
  <si>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</si>
  <si>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</si>
  <si>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 xml:space="preserve">Rozebrání dlažeb ze zámkových dlaždic komunikací pro pěší </t>
  </si>
  <si>
    <t>m2</t>
  </si>
  <si>
    <t>4</t>
  </si>
  <si>
    <t>-1874814013</t>
  </si>
  <si>
    <t>P</t>
  </si>
  <si>
    <t>Poznámka k položce:_x000D_
Stávající chodník</t>
  </si>
  <si>
    <t>113107323</t>
  </si>
  <si>
    <t>Odstranění podkladu ze štěrkodrtě tl přes 200 do 300 mm strojně pl do 50 m2</t>
  </si>
  <si>
    <t>1816190490</t>
  </si>
  <si>
    <t>Poznámka k položce:_x000D_
Vybourání skladby stávajícího živičného chodníku, tl. 0,25 m</t>
  </si>
  <si>
    <t>3</t>
  </si>
  <si>
    <t>113107341</t>
  </si>
  <si>
    <t>Odstranění podkladu nebo krytu živičného tl 50 mm strojně pl do 50 m2</t>
  </si>
  <si>
    <t>-730234196</t>
  </si>
  <si>
    <t>Poznámka k položce:_x000D_
Vybourání skladby stávajícího živičného chodníku</t>
  </si>
  <si>
    <t>113204111</t>
  </si>
  <si>
    <t>Vybourání obrub záhonových</t>
  </si>
  <si>
    <t>m</t>
  </si>
  <si>
    <t>572657506</t>
  </si>
  <si>
    <t>Poznámka k položce:_x000D_
Chodník/tráva, alt. živice/dlažba</t>
  </si>
  <si>
    <t>5</t>
  </si>
  <si>
    <t>119001406</t>
  </si>
  <si>
    <t xml:space="preserve">Dočasné zajištění potrubí </t>
  </si>
  <si>
    <t>1554714139</t>
  </si>
  <si>
    <t>6</t>
  </si>
  <si>
    <t>119001421</t>
  </si>
  <si>
    <t xml:space="preserve">Dočasné zajištění kabelů </t>
  </si>
  <si>
    <t>-1144954088</t>
  </si>
  <si>
    <t>7</t>
  </si>
  <si>
    <t>131251204</t>
  </si>
  <si>
    <t>Hloubení jam zapažených v hornině třídy těžitelnosti I skupiny 3 objem do 500 m3 strojně</t>
  </si>
  <si>
    <t>m3</t>
  </si>
  <si>
    <t>2041073019</t>
  </si>
  <si>
    <t>VV</t>
  </si>
  <si>
    <t>53,58*0,6  "pracovní jámy hornina 3 60%</t>
  </si>
  <si>
    <t>8</t>
  </si>
  <si>
    <t>131351204</t>
  </si>
  <si>
    <t>Hloubení jam zapažených v hornině třídy těžitelnosti II skupiny 4 objem do 500 m3 strojně</t>
  </si>
  <si>
    <t>-1268098140</t>
  </si>
  <si>
    <t>53,58*0,4  "pracovní jámy hornina 4 40%</t>
  </si>
  <si>
    <t>9</t>
  </si>
  <si>
    <t>132254204</t>
  </si>
  <si>
    <t>Hloubení zapažených rýh š do 2000 mm v hornině třídy těžitelnosti I skupiny 3 objem do 500 m3</t>
  </si>
  <si>
    <t>-1930387388</t>
  </si>
  <si>
    <t>738,498*0,6  "Řad 1 hornina 3 60%</t>
  </si>
  <si>
    <t>7,64*0,6  "přepojení vodovodu hornina 3 60%</t>
  </si>
  <si>
    <t>Součet</t>
  </si>
  <si>
    <t>10</t>
  </si>
  <si>
    <t>132354204</t>
  </si>
  <si>
    <t>Hloubení zapažených rýh š do 2000 mm v hornině třídy těžitelnosti II skupiny 4 objem do 500 m3</t>
  </si>
  <si>
    <t>-1366346279</t>
  </si>
  <si>
    <t>738,498*0,4  "Řad 1 hornina 3 40%</t>
  </si>
  <si>
    <t>7,64*0,4  "přepojení vodovodu hornina 4 40%</t>
  </si>
  <si>
    <t>11</t>
  </si>
  <si>
    <t>139001101</t>
  </si>
  <si>
    <t>Příplatek za ztížení vykopávky v blízkosti podzemního vedení</t>
  </si>
  <si>
    <t>464174717</t>
  </si>
  <si>
    <t>Poznámka k položce:_x000D_
Ztížené vykopávky při obnažování stávajícího potrubí v místě propojení, při křížení stávajících kabelů a při křížení stávajících (nerušených) potrubí</t>
  </si>
  <si>
    <t>151101102</t>
  </si>
  <si>
    <t>Zřízení příložného pažení a rozepření stěn rýh hl přes 2 do 4 m</t>
  </si>
  <si>
    <t>391294006</t>
  </si>
  <si>
    <t>1117,04  "pažení výkopové rýhy</t>
  </si>
  <si>
    <t>132,00  "pažen í pracovních jam</t>
  </si>
  <si>
    <t>13</t>
  </si>
  <si>
    <t>151101112</t>
  </si>
  <si>
    <t>Odstranění příložného pažení a rozepření stěn rýh hl přes 2 do 4 m</t>
  </si>
  <si>
    <t>1469236617</t>
  </si>
  <si>
    <t>14</t>
  </si>
  <si>
    <t>16235112R</t>
  </si>
  <si>
    <t>Vodorovné přemístění rozebrané dlažby a obrubníků do 100 m</t>
  </si>
  <si>
    <t>1146014594</t>
  </si>
  <si>
    <t>15</t>
  </si>
  <si>
    <t>162751117</t>
  </si>
  <si>
    <t>Vodorovné přemístění přes 9 000 do 10000 m výkopku/sypaniny z horniny třídy těžitelnosti I skupiny 1 až 4</t>
  </si>
  <si>
    <t>-2141925986</t>
  </si>
  <si>
    <t>32,148+21,432  "hloubení jam</t>
  </si>
  <si>
    <t>447,683+298,455  "hloubení rýh</t>
  </si>
  <si>
    <t>-516,712  "materiál využitý na zásyp</t>
  </si>
  <si>
    <t>16</t>
  </si>
  <si>
    <t>162751119</t>
  </si>
  <si>
    <t>Příplatek k vodorovnému přemístění výkopku/sypaniny z horniny třídy těžitelnosti I skupiny 1 až 4 ZKD 1000 m přes 10000 m</t>
  </si>
  <si>
    <t>-1413812302</t>
  </si>
  <si>
    <t>283,006*10  "příplatek k vodorovnému přemístění za každý další započatý km přes 10 km na vzdálenost 20 km</t>
  </si>
  <si>
    <t>17</t>
  </si>
  <si>
    <t>171201231</t>
  </si>
  <si>
    <t>Poplatek za uložení zeminy a kamení na skládce (skládkovné) kód odpadu 17 05 04</t>
  </si>
  <si>
    <t>t</t>
  </si>
  <si>
    <t>-1257563957</t>
  </si>
  <si>
    <t>283,006*1,8</t>
  </si>
  <si>
    <t>18</t>
  </si>
  <si>
    <t>171251201</t>
  </si>
  <si>
    <t>Uložení sypaniny na skládky nebo meziskládky</t>
  </si>
  <si>
    <t>1059151915</t>
  </si>
  <si>
    <t>19</t>
  </si>
  <si>
    <t>174151101</t>
  </si>
  <si>
    <t>Zásyp jam, šachet rýh nebo kolem objektů sypaninou se zhutněním</t>
  </si>
  <si>
    <t>-1552624932</t>
  </si>
  <si>
    <t>Poznámka k položce:_x000D_
Zásyp výkopů vytěženou zeminou (pod upravovaný terén)</t>
  </si>
  <si>
    <t>461,772  "Řad 1</t>
  </si>
  <si>
    <t>6,04  "přepojení vodovodu</t>
  </si>
  <si>
    <t>21,0  "pracovní jámy (zásyp dna pod lože potrubí)</t>
  </si>
  <si>
    <t>27,9  "pracovní jámy</t>
  </si>
  <si>
    <t>20</t>
  </si>
  <si>
    <t>175151101</t>
  </si>
  <si>
    <t>Obsypání potrubí strojně sypaninou bez prohození, uloženou do 3 m</t>
  </si>
  <si>
    <t>-470299108</t>
  </si>
  <si>
    <t>M</t>
  </si>
  <si>
    <t>58337303</t>
  </si>
  <si>
    <t>štěrkopísek frakce 0/8 - materiál na obsyp</t>
  </si>
  <si>
    <t>871189547</t>
  </si>
  <si>
    <t>173,16*2 'Přepočtené koeficientem množství</t>
  </si>
  <si>
    <t>22</t>
  </si>
  <si>
    <t>181351103</t>
  </si>
  <si>
    <t>Rozprostření ornice tl vrstvy do 200 mm pl přes 100 do 500 m2 v rovině nebo ve svahu do 1:5 strojně</t>
  </si>
  <si>
    <t>1770499342</t>
  </si>
  <si>
    <t>23</t>
  </si>
  <si>
    <t>181451131</t>
  </si>
  <si>
    <t>Založení parkového trávníku výsevem pl přes 1000 m2 v rovině a ve svahu do 1:5</t>
  </si>
  <si>
    <t>-1149997061</t>
  </si>
  <si>
    <t>24</t>
  </si>
  <si>
    <t>00572410</t>
  </si>
  <si>
    <t>osivo směs travní parková</t>
  </si>
  <si>
    <t>kg</t>
  </si>
  <si>
    <t>-780208178</t>
  </si>
  <si>
    <t>374*0,03 'Přepočtené koeficientem množství</t>
  </si>
  <si>
    <t>Zakládání</t>
  </si>
  <si>
    <t>25</t>
  </si>
  <si>
    <t>275313711</t>
  </si>
  <si>
    <t xml:space="preserve">Bloky z betonu </t>
  </si>
  <si>
    <t>-142384975</t>
  </si>
  <si>
    <t>Poznámka k položce:_x000D_
Betonové zabezpečovací bloky</t>
  </si>
  <si>
    <t>14*0,25</t>
  </si>
  <si>
    <t>Vodorovné konstrukce</t>
  </si>
  <si>
    <t>26</t>
  </si>
  <si>
    <t>451317777</t>
  </si>
  <si>
    <t>Podklad nebo lože pod dlažbu z betonu prostého</t>
  </si>
  <si>
    <t>1060479353</t>
  </si>
  <si>
    <t>56,00  "lože pod dlažbu - chodník</t>
  </si>
  <si>
    <t>4,00  "lože pod odláždění poklopů</t>
  </si>
  <si>
    <t>27</t>
  </si>
  <si>
    <t>451573111</t>
  </si>
  <si>
    <t>Lože pod potrubí otevřený výkop ze štěrkopísku, tl. 0,1 m</t>
  </si>
  <si>
    <t>817087145</t>
  </si>
  <si>
    <t>Poznámka k položce:_x000D_
Stěrkopísek zrno 0-8 mm</t>
  </si>
  <si>
    <t>34,8  "Řad 1</t>
  </si>
  <si>
    <t>0,16  "přepojení vodovodu</t>
  </si>
  <si>
    <t>Komunikace pozemní</t>
  </si>
  <si>
    <t>28</t>
  </si>
  <si>
    <t>564871011</t>
  </si>
  <si>
    <t>Podklad ze štěrkodrtě ŠD plochy do 100 m2 tl 250 mm</t>
  </si>
  <si>
    <t>223229298</t>
  </si>
  <si>
    <t>Poznámka k položce:_x000D_
Zpětná úprava povrchů stávajícího živičného chodníku - podkladní vrstva</t>
  </si>
  <si>
    <t>29</t>
  </si>
  <si>
    <t>577124111</t>
  </si>
  <si>
    <t>Asfaltový beton tl 30 mm š do 3 m z nemodifikovaného asfaltu</t>
  </si>
  <si>
    <t>-204863829</t>
  </si>
  <si>
    <t>Poznámka k položce:_x000D_
Zpětná úprava povrchu stávajícího živičného chodníku - živičný povrch</t>
  </si>
  <si>
    <t>30</t>
  </si>
  <si>
    <t>596211210</t>
  </si>
  <si>
    <t>Kladení zámkové dlažby komunikací pro pěší ručně tl 80 mm skupiny A pl do 50 m2</t>
  </si>
  <si>
    <t>2479982</t>
  </si>
  <si>
    <t>Poznámka k položce:_x000D_
Použita původní dlažba z 80%</t>
  </si>
  <si>
    <t>31</t>
  </si>
  <si>
    <t>59245013</t>
  </si>
  <si>
    <t>dlažba zámková betonová tl 80mm přírodní</t>
  </si>
  <si>
    <t>-332696372</t>
  </si>
  <si>
    <t>Poznámka k položce:_x000D_
Spotřeba: 36 kus/m2</t>
  </si>
  <si>
    <t>32</t>
  </si>
  <si>
    <t>596211220</t>
  </si>
  <si>
    <t>Kladení zámkové dlažby pl do 50 m2 - odláždění poklopů</t>
  </si>
  <si>
    <t>-675280380</t>
  </si>
  <si>
    <t>33</t>
  </si>
  <si>
    <t>59245296</t>
  </si>
  <si>
    <t>dlažba zámková betonová 8/10 cm - materiál na odláždění poklopů</t>
  </si>
  <si>
    <t>1985291468</t>
  </si>
  <si>
    <t>2,25  "odláždění poklopů hydrantových + šoupátkových v nezpevněném terénu</t>
  </si>
  <si>
    <t>1,75  "odláždění poklopů šoupátkových v nezpevněném terénu</t>
  </si>
  <si>
    <t>Trubní vedení</t>
  </si>
  <si>
    <t>34</t>
  </si>
  <si>
    <t>85038592R</t>
  </si>
  <si>
    <t>Řezání OC potrubí DN 350 mm</t>
  </si>
  <si>
    <t>kus</t>
  </si>
  <si>
    <t>1762065752</t>
  </si>
  <si>
    <t>35</t>
  </si>
  <si>
    <t>857231141</t>
  </si>
  <si>
    <t>Montáž litinových tvarovek DN 80 mm</t>
  </si>
  <si>
    <t>-54830581</t>
  </si>
  <si>
    <t>36</t>
  </si>
  <si>
    <t>55253235</t>
  </si>
  <si>
    <t>litinový dvoupřírubový kus DN 80 dl 200mm</t>
  </si>
  <si>
    <t>378177132</t>
  </si>
  <si>
    <t>Poznámka k položce:_x000D_
Alt. dl. dle potřeby</t>
  </si>
  <si>
    <t>37</t>
  </si>
  <si>
    <t>857241131</t>
  </si>
  <si>
    <t>Montáž litinových tvarovek přírubových DN 80</t>
  </si>
  <si>
    <t>-206971952</t>
  </si>
  <si>
    <t>38</t>
  </si>
  <si>
    <t>55251820</t>
  </si>
  <si>
    <t>koleno přírubové prodloužené s patkou DN 80 mm</t>
  </si>
  <si>
    <t>1073557806</t>
  </si>
  <si>
    <t>39</t>
  </si>
  <si>
    <t>857313131</t>
  </si>
  <si>
    <t>Montáž litinových tvarovek odbočných otevřený výkop DN 150</t>
  </si>
  <si>
    <t>-1101236734</t>
  </si>
  <si>
    <t>40</t>
  </si>
  <si>
    <t>55253527</t>
  </si>
  <si>
    <t>tvarovka přírubová litinová s přírubovou odbočkou, T-kus DN 150/80</t>
  </si>
  <si>
    <t>-1489999872</t>
  </si>
  <si>
    <t>41</t>
  </si>
  <si>
    <t>857393131</t>
  </si>
  <si>
    <t>Montáž litinových tvarovek odbočných otevřený výkop DN 400</t>
  </si>
  <si>
    <t>-298456224</t>
  </si>
  <si>
    <t>42</t>
  </si>
  <si>
    <t>55251737</t>
  </si>
  <si>
    <t>tvarovka přírubová litinová s přírubovou odbočkou, T-kus DN 400/80</t>
  </si>
  <si>
    <t>-257611314</t>
  </si>
  <si>
    <t>43</t>
  </si>
  <si>
    <t>55251739</t>
  </si>
  <si>
    <t>tvarovka přírubová litinová s přírubovou odbočkou, T-kus DN 400/150</t>
  </si>
  <si>
    <t>961507240</t>
  </si>
  <si>
    <t>44</t>
  </si>
  <si>
    <t>87138181R</t>
  </si>
  <si>
    <t>Zaplnění stávajícího potrubí DN 350 mm řídkou betonovou směsí</t>
  </si>
  <si>
    <t>-1593864411</t>
  </si>
  <si>
    <t>Poznámka k položce:_x000D_
Zaplnění potrubí DN 350 mm...dl. 445 m_x000D_
Potrubí ponechané v zemi</t>
  </si>
  <si>
    <t>45</t>
  </si>
  <si>
    <t>871391141</t>
  </si>
  <si>
    <t>Montáž potrubí z PE100 RC SDR 11 otevřený výkop d 400 x 36,3 mm</t>
  </si>
  <si>
    <t>-80817800</t>
  </si>
  <si>
    <t>46</t>
  </si>
  <si>
    <t>28613568</t>
  </si>
  <si>
    <t>potrubí vodovodní tlakové PE100 RC SDR11 PN16 400x36,3mm</t>
  </si>
  <si>
    <t>-147905295</t>
  </si>
  <si>
    <t>Poznámka k položce:_x000D_
Potrubí v tyčích 12m, pouze pro výkopovou pokládku</t>
  </si>
  <si>
    <t>47</t>
  </si>
  <si>
    <t>877381201</t>
  </si>
  <si>
    <t>Montáž redukcí na vodovodním potrubí z PE trub</t>
  </si>
  <si>
    <t>-2034617485</t>
  </si>
  <si>
    <t>48</t>
  </si>
  <si>
    <t>55253639</t>
  </si>
  <si>
    <t>redukce litinová přírubová DN 350/400 mm</t>
  </si>
  <si>
    <t>1890669531</t>
  </si>
  <si>
    <t>49</t>
  </si>
  <si>
    <t>877391101</t>
  </si>
  <si>
    <t>Montáž elektrospojek, oblouků na vodovodním potrubí z PE trub d 400</t>
  </si>
  <si>
    <t>2036866750</t>
  </si>
  <si>
    <t>50</t>
  </si>
  <si>
    <t>28615986</t>
  </si>
  <si>
    <t>elektrospojka SDR11 PE 100 PN16 D 400mm</t>
  </si>
  <si>
    <t>-1481512954</t>
  </si>
  <si>
    <t>Poznámka k položce:_x000D_
Pro výkopovou pokládku</t>
  </si>
  <si>
    <t>51</t>
  </si>
  <si>
    <t>28614909</t>
  </si>
  <si>
    <t>oblouk 60° SDR11 PE 100 PN16 D 400mm</t>
  </si>
  <si>
    <t>-1063365949</t>
  </si>
  <si>
    <t>52</t>
  </si>
  <si>
    <t>28614920</t>
  </si>
  <si>
    <t>oblouk 30° SDR11 PE 100 PN16 D 400mm</t>
  </si>
  <si>
    <t>-754512293</t>
  </si>
  <si>
    <t>53</t>
  </si>
  <si>
    <t>28614921</t>
  </si>
  <si>
    <t>oblouk 22° SDR11 PE 100 PN16 D 400mm</t>
  </si>
  <si>
    <t>684450210</t>
  </si>
  <si>
    <t>54</t>
  </si>
  <si>
    <t>28614922</t>
  </si>
  <si>
    <t>oblouk 11° SDR11 PE 100 PN16 D 400mm</t>
  </si>
  <si>
    <t>-2106368199</t>
  </si>
  <si>
    <t>55</t>
  </si>
  <si>
    <t>891241112</t>
  </si>
  <si>
    <t>Montáž vodovodních šoupátek otevřený výkop DN 80</t>
  </si>
  <si>
    <t>-469607843</t>
  </si>
  <si>
    <t>56</t>
  </si>
  <si>
    <t>42221116</t>
  </si>
  <si>
    <t>šoupátko vodovodní litinové s přírubami voda DN 80 PN16</t>
  </si>
  <si>
    <t>-783274947</t>
  </si>
  <si>
    <t>Poznámka k položce:_x000D_
Litinové vodovodní šoupě přírubové F5 s prodlouženou životností (např. PREMIUM 100)</t>
  </si>
  <si>
    <t>57</t>
  </si>
  <si>
    <t>42291034</t>
  </si>
  <si>
    <t>souprava zemní teleskopická pro šoupátka DN 80mm Rd 1,05-1,75 m</t>
  </si>
  <si>
    <t>920409438</t>
  </si>
  <si>
    <t>58</t>
  </si>
  <si>
    <t>891247112</t>
  </si>
  <si>
    <t>Montáž hydrantů podzemních DN 80</t>
  </si>
  <si>
    <t>-397965967</t>
  </si>
  <si>
    <t>59</t>
  </si>
  <si>
    <t>42273620</t>
  </si>
  <si>
    <t>hydrant podzemní plnoprůtokový DN 80 PN 16 krycí v 1500mm</t>
  </si>
  <si>
    <t>-1101618902</t>
  </si>
  <si>
    <t>60</t>
  </si>
  <si>
    <t>4227362R</t>
  </si>
  <si>
    <t>hydrantová drenáž pro hydrant plnoprůtokový</t>
  </si>
  <si>
    <t>-1459630746</t>
  </si>
  <si>
    <t>61</t>
  </si>
  <si>
    <t>891311112</t>
  </si>
  <si>
    <t>Montáž vodovodních šoupátek otevřený výkop DN 150</t>
  </si>
  <si>
    <t>1743753390</t>
  </si>
  <si>
    <t>62</t>
  </si>
  <si>
    <t>42221119</t>
  </si>
  <si>
    <t>šoupátko vodovodní litinové s přírubami DN 150 PN16</t>
  </si>
  <si>
    <t>-1149740599</t>
  </si>
  <si>
    <t>63</t>
  </si>
  <si>
    <t>42291036</t>
  </si>
  <si>
    <t>souprava zemní teleskopická pro šoupatka DN 150mm Rd 1,05-1,75 m</t>
  </si>
  <si>
    <t>1562548366</t>
  </si>
  <si>
    <t>64</t>
  </si>
  <si>
    <t>891319951</t>
  </si>
  <si>
    <t>Montáž potrubních spojek hrdlo/příruba na potrubí z jakýchkoli trub DN 150</t>
  </si>
  <si>
    <t>-802008818</t>
  </si>
  <si>
    <t>65</t>
  </si>
  <si>
    <t>31951006</t>
  </si>
  <si>
    <t>potrubní spojka hrdlo-příruba DN 150</t>
  </si>
  <si>
    <t>1726904787</t>
  </si>
  <si>
    <t>Poznámka k položce:_x000D_
Litinová spojka UNI plus, s přírubou DN 150 mm a hrdlem pro potrubí PE 160 mm</t>
  </si>
  <si>
    <t>66</t>
  </si>
  <si>
    <t>31951R.1</t>
  </si>
  <si>
    <t>nerezová podpůrná vsuvka do potrubí PE 160 mm</t>
  </si>
  <si>
    <t>-516228315</t>
  </si>
  <si>
    <t>67</t>
  </si>
  <si>
    <t>891389951</t>
  </si>
  <si>
    <t>Montáž potrubních spojek hrdlo/příruba na potrubí z jakýchkoli trub DN 350</t>
  </si>
  <si>
    <t>-137312341</t>
  </si>
  <si>
    <t>68</t>
  </si>
  <si>
    <t>31951024</t>
  </si>
  <si>
    <t>potrubní spojka hrdlo-příruba DN 350</t>
  </si>
  <si>
    <t>-1542529274</t>
  </si>
  <si>
    <t>Poznámka k položce:_x000D_
Litinová spojka UNI extra, s přírubou DN 350 mm a hrdlem pro potrubí OC, LT DN 350 mm (rozsah 352-378 mm)</t>
  </si>
  <si>
    <t>69</t>
  </si>
  <si>
    <t>891391112</t>
  </si>
  <si>
    <t>Montáž vodovodních šoupátek otevřený výkop DN 400</t>
  </si>
  <si>
    <t>-1312435884</t>
  </si>
  <si>
    <t>70</t>
  </si>
  <si>
    <t>42221331</t>
  </si>
  <si>
    <t>šoupátko pitná voda litinové dlouhé PN16 DN 400</t>
  </si>
  <si>
    <t>-770691633</t>
  </si>
  <si>
    <t>Poznámka k položce:_x000D_
Litinové vodovodní šoupě přírubové dlouhé F5 s prodlouženou životností (např. PREMIUM 100)</t>
  </si>
  <si>
    <t>71</t>
  </si>
  <si>
    <t>42291082</t>
  </si>
  <si>
    <t>souprava zemní teleskopická nerezová pro šoupátka DN 400mm Rd 1,05-1,75 m</t>
  </si>
  <si>
    <t>-2012293092</t>
  </si>
  <si>
    <t>72</t>
  </si>
  <si>
    <t>891399951</t>
  </si>
  <si>
    <t>Montáž potrubních spojek hrdlo/příruba na potrubí z jakýchkoli trub DN 400</t>
  </si>
  <si>
    <t>382796375</t>
  </si>
  <si>
    <t>73</t>
  </si>
  <si>
    <t>31951012</t>
  </si>
  <si>
    <t>potrubní spojka hrdlo-příruba DN 400</t>
  </si>
  <si>
    <t>-1896698716</t>
  </si>
  <si>
    <t>Poznámka k položce:_x000D_
Litinová spojka ORION plus SUPA MAXI, s přírubou DN 400 mm a hrdlem pro potrubí PE 400 mm (rozsah 392-442 mm)</t>
  </si>
  <si>
    <t>74</t>
  </si>
  <si>
    <t>31951R.2</t>
  </si>
  <si>
    <t>nerezová podpůrná vsuvka do potrubí PE 400 mm</t>
  </si>
  <si>
    <t>-1460258070</t>
  </si>
  <si>
    <t>75</t>
  </si>
  <si>
    <t>892372111</t>
  </si>
  <si>
    <t>Zabezpečení konců potrubí DN 150</t>
  </si>
  <si>
    <t>1978089607</t>
  </si>
  <si>
    <t>76</t>
  </si>
  <si>
    <t>892381111</t>
  </si>
  <si>
    <t>Tlaková zkouška vodou potrubí DN 350</t>
  </si>
  <si>
    <t>-1438226999</t>
  </si>
  <si>
    <t>77</t>
  </si>
  <si>
    <t>892383122</t>
  </si>
  <si>
    <t>Proplach a dezinfekce vodovodního potrubí DN 350</t>
  </si>
  <si>
    <t>305814259</t>
  </si>
  <si>
    <t>78</t>
  </si>
  <si>
    <t>892442111</t>
  </si>
  <si>
    <t>Zabezpečení konců potrubí DN přes 350</t>
  </si>
  <si>
    <t>825658706</t>
  </si>
  <si>
    <t>79</t>
  </si>
  <si>
    <t>899401112</t>
  </si>
  <si>
    <t>Osazení poklopů uličních litinových šoupátkových</t>
  </si>
  <si>
    <t>-1387261984</t>
  </si>
  <si>
    <t>80</t>
  </si>
  <si>
    <t>55241101</t>
  </si>
  <si>
    <t xml:space="preserve">poklop šoupátkový litinový </t>
  </si>
  <si>
    <t>-1437776979</t>
  </si>
  <si>
    <t>Poznámka k položce:_x000D_
Poklop šoupátkový (tvárná litina)</t>
  </si>
  <si>
    <t>81</t>
  </si>
  <si>
    <t>42210050</t>
  </si>
  <si>
    <t>deska podkladová uličního poklopu litinového šoupatového</t>
  </si>
  <si>
    <t>827931248</t>
  </si>
  <si>
    <t>Poznámka k položce:_x000D_
Deska podkladová (recyklovaný plast)</t>
  </si>
  <si>
    <t>82</t>
  </si>
  <si>
    <t>899401113</t>
  </si>
  <si>
    <t>Osazení poklopů uličních litinových hydrantových</t>
  </si>
  <si>
    <t>1602374008</t>
  </si>
  <si>
    <t>83</t>
  </si>
  <si>
    <t>42291452</t>
  </si>
  <si>
    <t>poklop litinový hydrantový DN 80</t>
  </si>
  <si>
    <t>-208542007</t>
  </si>
  <si>
    <t>Poznámka k položce:_x000D_
Poklop hydrantový (tvárná litina)</t>
  </si>
  <si>
    <t>84</t>
  </si>
  <si>
    <t>42210052</t>
  </si>
  <si>
    <t>deska podkladová uličního poklopu litinového hydrantového</t>
  </si>
  <si>
    <t>642090449</t>
  </si>
  <si>
    <t>Poznámka k položce:_x000D_
Podkladová deska (recyklovaný plast)</t>
  </si>
  <si>
    <t>85</t>
  </si>
  <si>
    <t>899712111</t>
  </si>
  <si>
    <t>Orientační tabulky na zdivu</t>
  </si>
  <si>
    <t>353240422</t>
  </si>
  <si>
    <t>Poznámka k položce:_x000D_
Na oplocení, budovy</t>
  </si>
  <si>
    <t>86</t>
  </si>
  <si>
    <t>899721111</t>
  </si>
  <si>
    <t>Signalizační vodič CY 6mm2 na potrubí poplastovaný</t>
  </si>
  <si>
    <t>686667886</t>
  </si>
  <si>
    <t>87</t>
  </si>
  <si>
    <t>899722114</t>
  </si>
  <si>
    <t>Krytí potrubí z plastů výstražnou fólií z PVC 60 cm - barva bílá</t>
  </si>
  <si>
    <t>1907374415</t>
  </si>
  <si>
    <t>88</t>
  </si>
  <si>
    <t>R1</t>
  </si>
  <si>
    <t>Spojovací materiál, nerez = šrouby šestihranné M27, matice a podložky</t>
  </si>
  <si>
    <t>kpl</t>
  </si>
  <si>
    <t>-457031039</t>
  </si>
  <si>
    <t>89</t>
  </si>
  <si>
    <t>R2</t>
  </si>
  <si>
    <t>Spojovací materiál, nerez = šrouby šestihranné M16, matice a podložky</t>
  </si>
  <si>
    <t>-359000413</t>
  </si>
  <si>
    <t>90</t>
  </si>
  <si>
    <t>R3</t>
  </si>
  <si>
    <t>Grafitová vazelína (balení 0,5 kg)</t>
  </si>
  <si>
    <t>-1233514255</t>
  </si>
  <si>
    <t>91</t>
  </si>
  <si>
    <t>R4</t>
  </si>
  <si>
    <t>Ochranná protikorozní bandáž přírubových spojů, balení š. 100 mm, dl. 10,0 m</t>
  </si>
  <si>
    <t>647910301</t>
  </si>
  <si>
    <t>Poznámka k položce:_x000D_
Lepící syntetická tkanina s inhibitory koroze</t>
  </si>
  <si>
    <t>92</t>
  </si>
  <si>
    <t>R5</t>
  </si>
  <si>
    <t>Vypuštění a napuštění vodovodu</t>
  </si>
  <si>
    <t>2065781928</t>
  </si>
  <si>
    <t>93</t>
  </si>
  <si>
    <t>R6</t>
  </si>
  <si>
    <t>Laboratorní rozbor vody</t>
  </si>
  <si>
    <t>-354857094</t>
  </si>
  <si>
    <t>94</t>
  </si>
  <si>
    <t>R7</t>
  </si>
  <si>
    <t>Uzemnění vodiče vyvedením k poklopům</t>
  </si>
  <si>
    <t>-2047789445</t>
  </si>
  <si>
    <t>95</t>
  </si>
  <si>
    <t>R8</t>
  </si>
  <si>
    <t>Zkouška funkčnosti vodiče, včetně protokolu o měření</t>
  </si>
  <si>
    <t>-750132332</t>
  </si>
  <si>
    <t>96</t>
  </si>
  <si>
    <t>R9</t>
  </si>
  <si>
    <t>Demontáž stávající spojky potrubí OC a Li ve výkopu</t>
  </si>
  <si>
    <t>824907666</t>
  </si>
  <si>
    <t>Poznámka k položce:_x000D_
Ve staničení km 0,000</t>
  </si>
  <si>
    <t>Bezvýkopová pokládka potrubí</t>
  </si>
  <si>
    <t>97</t>
  </si>
  <si>
    <t>R88.a</t>
  </si>
  <si>
    <t>Potrubí PE 400x36,3 mm, Wavin TS</t>
  </si>
  <si>
    <t>-381288310</t>
  </si>
  <si>
    <t>98</t>
  </si>
  <si>
    <t>R88.b</t>
  </si>
  <si>
    <t>Svaření potrubí na tupo</t>
  </si>
  <si>
    <t>810557416</t>
  </si>
  <si>
    <t>99</t>
  </si>
  <si>
    <t>R88.c</t>
  </si>
  <si>
    <t>Horizontální řízený protlak</t>
  </si>
  <si>
    <t>450945407</t>
  </si>
  <si>
    <t>100</t>
  </si>
  <si>
    <t>R88.d</t>
  </si>
  <si>
    <t>Přesuny - technologie, materiál, pracovníci</t>
  </si>
  <si>
    <t>-333340915</t>
  </si>
  <si>
    <t>101</t>
  </si>
  <si>
    <t>R88.e</t>
  </si>
  <si>
    <t>VRN</t>
  </si>
  <si>
    <t>%</t>
  </si>
  <si>
    <t>1984296675</t>
  </si>
  <si>
    <t>Ostatní konstrukce a práce, bourání</t>
  </si>
  <si>
    <t>102</t>
  </si>
  <si>
    <t>916231112</t>
  </si>
  <si>
    <t>Osazení záhonového obrubníku betonového do lože z betonu prostého</t>
  </si>
  <si>
    <t>-1416484582</t>
  </si>
  <si>
    <t>Poznámka k položce:_x000D_
Použití vybouraných obrubníků ze 75%</t>
  </si>
  <si>
    <t>103</t>
  </si>
  <si>
    <t>59217017</t>
  </si>
  <si>
    <t>obrubník betonový záhonový</t>
  </si>
  <si>
    <t>-217510989</t>
  </si>
  <si>
    <t>Poznámka k položce:_x000D_
Doplnění obrubníků - 25% nových obrubníků</t>
  </si>
  <si>
    <t>104</t>
  </si>
  <si>
    <t>919732221</t>
  </si>
  <si>
    <t>Zalití spár modifikovanou zálivkovou hmotou (pružná zálivka)</t>
  </si>
  <si>
    <t>-664741476</t>
  </si>
  <si>
    <t>105</t>
  </si>
  <si>
    <t>919735111</t>
  </si>
  <si>
    <t xml:space="preserve">Řezání stávajícího živičného krytu </t>
  </si>
  <si>
    <t>1451450433</t>
  </si>
  <si>
    <t>Poznámka k položce:_x000D_
Řezání živice v chodnících</t>
  </si>
  <si>
    <t>997</t>
  </si>
  <si>
    <t>Přesun sutě</t>
  </si>
  <si>
    <t>106</t>
  </si>
  <si>
    <t>997221551</t>
  </si>
  <si>
    <t>Vodorovná doprava suti ze sypkých materiálů do 1 km</t>
  </si>
  <si>
    <t>635344400</t>
  </si>
  <si>
    <t>107</t>
  </si>
  <si>
    <t>997221559</t>
  </si>
  <si>
    <t>Příplatek ZKD 1 km u vodorovné dopravy suti ze sypkých materiálů</t>
  </si>
  <si>
    <t>-1378433282</t>
  </si>
  <si>
    <t>9,57*19  "příplatek k vodorovnému přemístění za každý další započatý km přes 1 km na vzdálenost 20 km</t>
  </si>
  <si>
    <t>108</t>
  </si>
  <si>
    <t>997221561</t>
  </si>
  <si>
    <t>Vodorovná doprava suti z kusových materiálů do 1 km</t>
  </si>
  <si>
    <t>423316098</t>
  </si>
  <si>
    <t>109</t>
  </si>
  <si>
    <t>997221569</t>
  </si>
  <si>
    <t>Příplatek ZKD 1 km u vodorovné dopravy suti z kusových materiálů</t>
  </si>
  <si>
    <t>-1327408567</t>
  </si>
  <si>
    <t>3,234*19  "příplatek k vodorovnému přemístění za každý další započatý km přes 1 km na vzdálenost 20 km</t>
  </si>
  <si>
    <t>110</t>
  </si>
  <si>
    <t>997221611</t>
  </si>
  <si>
    <t>Nakládání suti na dopravní prostředky pro vodorovnou dopravu</t>
  </si>
  <si>
    <t>-1814972200</t>
  </si>
  <si>
    <t>111</t>
  </si>
  <si>
    <t>997221873</t>
  </si>
  <si>
    <t>Poplatek za uložení na skládce (skládkovné) stavebního odpadu zeminy a kamení zatříděného do Katalogu odpadů pod kódem 17 05 04</t>
  </si>
  <si>
    <t>-2002534082</t>
  </si>
  <si>
    <t>112</t>
  </si>
  <si>
    <t>997221875</t>
  </si>
  <si>
    <t>Poplatek za uložení na skládce (skládkovné) stavebního odpadu asfaltového bez obsahu dehtu zatříděného do Katalogu odpadů pod kódem 17 03 02</t>
  </si>
  <si>
    <t>-1440779315</t>
  </si>
  <si>
    <t>998</t>
  </si>
  <si>
    <t>Přesun hmot</t>
  </si>
  <si>
    <t>113</t>
  </si>
  <si>
    <t>998276101</t>
  </si>
  <si>
    <t>Přesun hmot pro trubní vedení z trub z plastických hmot otevřený výkop</t>
  </si>
  <si>
    <t>-2034718354</t>
  </si>
  <si>
    <t>114</t>
  </si>
  <si>
    <t>99833201R</t>
  </si>
  <si>
    <t>Rozvoz materiálu na obsyp po staveništi</t>
  </si>
  <si>
    <t>-1794362762</t>
  </si>
  <si>
    <t>Vedlejší rozpočtové náklady</t>
  </si>
  <si>
    <t>115</t>
  </si>
  <si>
    <t>001</t>
  </si>
  <si>
    <t>Geodetické vytyčení stavby</t>
  </si>
  <si>
    <t>bod</t>
  </si>
  <si>
    <t>2011722618</t>
  </si>
  <si>
    <t>116</t>
  </si>
  <si>
    <t>002</t>
  </si>
  <si>
    <t>Vytyčení stávajících podzemních sítí a zařízení</t>
  </si>
  <si>
    <t>824671940</t>
  </si>
  <si>
    <t>117</t>
  </si>
  <si>
    <t>003</t>
  </si>
  <si>
    <t>Fotodokumentace objektů na stavbě před zahájením výkopových prací a po dokončení stavby</t>
  </si>
  <si>
    <t>-614272856</t>
  </si>
  <si>
    <t>118</t>
  </si>
  <si>
    <t>004</t>
  </si>
  <si>
    <t>Geodetické zaměření skutečného provedení stavby, vč. zaplněného (zrušeného) potrubí ponechaného v zemi</t>
  </si>
  <si>
    <t>100m</t>
  </si>
  <si>
    <t>1998607120</t>
  </si>
  <si>
    <t>119</t>
  </si>
  <si>
    <t>005</t>
  </si>
  <si>
    <t>Hutnící zkoušky</t>
  </si>
  <si>
    <t>725342193</t>
  </si>
  <si>
    <t>120</t>
  </si>
  <si>
    <t>006</t>
  </si>
  <si>
    <t>Objekty zařízení staveniště vč. napojení na inž. sítě</t>
  </si>
  <si>
    <t>924683053</t>
  </si>
  <si>
    <t>121</t>
  </si>
  <si>
    <t>007</t>
  </si>
  <si>
    <t>Mobilní zábrany (pronájem, osazení, demontáž)</t>
  </si>
  <si>
    <t>1575283101</t>
  </si>
  <si>
    <t>122</t>
  </si>
  <si>
    <t>008</t>
  </si>
  <si>
    <t>Dokumentace skutečného provedení stavby (DSPS)</t>
  </si>
  <si>
    <t>-1702263636</t>
  </si>
  <si>
    <t>123</t>
  </si>
  <si>
    <t>009</t>
  </si>
  <si>
    <t>Doplnění provozního řádu</t>
  </si>
  <si>
    <t>486771305</t>
  </si>
  <si>
    <t>124</t>
  </si>
  <si>
    <t>010</t>
  </si>
  <si>
    <t>Dokumentace dočasného dopravního značení (DIO), vč. schválení Policií ČR</t>
  </si>
  <si>
    <t>-1862966580</t>
  </si>
  <si>
    <t>125</t>
  </si>
  <si>
    <t>011</t>
  </si>
  <si>
    <t>Osazení dočasného dopravího značení, vč. pronájmu značek</t>
  </si>
  <si>
    <t>-1756443533</t>
  </si>
  <si>
    <t>126</t>
  </si>
  <si>
    <t>012</t>
  </si>
  <si>
    <t>Práce provozovatele spojené s přepojováním vodovodů a zajištění nepřetržité dodávky vody během stavby</t>
  </si>
  <si>
    <t>-1661768625</t>
  </si>
  <si>
    <t>127</t>
  </si>
  <si>
    <t>013</t>
  </si>
  <si>
    <t>Finanční náhrada SÚS Jčkk za zvláštní užívání komunikace (protokolárně dotčený úsek silnice č. II/157)</t>
  </si>
  <si>
    <t>-1668425598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</si>
</sst>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6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5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8"/>
      <c r="BE5" s="177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8"/>
      <c r="BE6" s="178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8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78"/>
      <c r="BS8" s="15" t="s">
        <v>6</v>
      </c>
    </row>
    <row r="9" spans="1:74" ht="14.45" customHeight="1">
      <c r="B9" s="18"/>
      <c r="AR9" s="18"/>
      <c r="BE9" s="178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178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8"/>
      <c r="BS11" s="15" t="s">
        <v>6</v>
      </c>
    </row>
    <row r="12" spans="1:74" ht="6.95" customHeight="1">
      <c r="B12" s="18"/>
      <c r="AR12" s="18"/>
      <c r="BE12" s="178"/>
      <c r="BS12" s="15" t="s">
        <v>6</v>
      </c>
    </row>
    <row r="13" spans="1:74" ht="12" customHeight="1">
      <c r="B13" s="18"/>
      <c r="D13" s="25" t="s">
        <v>28</v>
      </c>
      <c r="AK13" s="25" t="s">
        <v>24</v>
      </c>
      <c r="AN13" s="27"/>
      <c r="AR13" s="18"/>
      <c r="BE13" s="178"/>
      <c r="BS13" s="15" t="s">
        <v>6</v>
      </c>
    </row>
    <row r="14" spans="1:74" ht="12.75">
      <c r="B14" s="18"/>
      <c r="E14" s="183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5" t="s">
        <v>27</v>
      </c>
      <c r="AN14" s="27"/>
      <c r="AR14" s="18"/>
      <c r="BE14" s="178"/>
      <c r="BS14" s="15" t="s">
        <v>6</v>
      </c>
    </row>
    <row r="15" spans="1:74" ht="6.95" customHeight="1">
      <c r="B15" s="18"/>
      <c r="AR15" s="18"/>
      <c r="BE15" s="178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 t="s">
        <v>30</v>
      </c>
      <c r="AR16" s="18"/>
      <c r="BE16" s="178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8"/>
      <c r="BS17" s="15" t="s">
        <v>32</v>
      </c>
    </row>
    <row r="18" spans="2:71" ht="6.95" customHeight="1">
      <c r="B18" s="18"/>
      <c r="AR18" s="18"/>
      <c r="BE18" s="178"/>
      <c r="BS18" s="15" t="s">
        <v>6</v>
      </c>
    </row>
    <row r="19" spans="2:71" ht="12" customHeight="1">
      <c r="B19" s="18"/>
      <c r="D19" s="25" t="s">
        <v>33</v>
      </c>
      <c r="AK19" s="25" t="s">
        <v>24</v>
      </c>
      <c r="AN19" s="23" t="s">
        <v>1</v>
      </c>
      <c r="AR19" s="18"/>
      <c r="BE19" s="178"/>
      <c r="BS19" s="15" t="s">
        <v>6</v>
      </c>
    </row>
    <row r="20" spans="2:71" ht="18.399999999999999" customHeight="1">
      <c r="B20" s="18"/>
      <c r="E20" s="23" t="s">
        <v>21</v>
      </c>
      <c r="AK20" s="25" t="s">
        <v>27</v>
      </c>
      <c r="AN20" s="23" t="s">
        <v>1</v>
      </c>
      <c r="AR20" s="18"/>
      <c r="BE20" s="178"/>
      <c r="BS20" s="15" t="s">
        <v>32</v>
      </c>
    </row>
    <row r="21" spans="2:71" ht="6.95" customHeight="1">
      <c r="B21" s="18"/>
      <c r="AR21" s="18"/>
      <c r="BE21" s="178"/>
    </row>
    <row r="22" spans="2:71" ht="12" customHeight="1">
      <c r="B22" s="18"/>
      <c r="D22" s="25" t="s">
        <v>34</v>
      </c>
      <c r="AR22" s="18"/>
      <c r="BE22" s="178"/>
    </row>
    <row r="23" spans="2:71" ht="16.5" customHeight="1">
      <c r="B23" s="18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8"/>
      <c r="BE23" s="178"/>
    </row>
    <row r="24" spans="2:71" ht="6.95" customHeight="1">
      <c r="B24" s="18"/>
      <c r="AR24" s="18"/>
      <c r="BE24" s="178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8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R26" s="30"/>
      <c r="BE26" s="178"/>
    </row>
    <row r="27" spans="2:71" s="1" customFormat="1" ht="6.95" customHeight="1">
      <c r="B27" s="30"/>
      <c r="AR27" s="30"/>
      <c r="BE27" s="178"/>
    </row>
    <row r="28" spans="2:71" s="1" customFormat="1" ht="12.75">
      <c r="B28" s="30"/>
      <c r="L28" s="188" t="s">
        <v>36</v>
      </c>
      <c r="M28" s="188"/>
      <c r="N28" s="188"/>
      <c r="O28" s="188"/>
      <c r="P28" s="188"/>
      <c r="W28" s="188" t="s">
        <v>37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38</v>
      </c>
      <c r="AL28" s="188"/>
      <c r="AM28" s="188"/>
      <c r="AN28" s="188"/>
      <c r="AO28" s="188"/>
      <c r="AR28" s="30"/>
      <c r="BE28" s="178"/>
    </row>
    <row r="29" spans="2:71" s="2" customFormat="1" ht="14.45" customHeight="1">
      <c r="B29" s="34"/>
      <c r="D29" s="25" t="s">
        <v>39</v>
      </c>
      <c r="F29" s="25" t="s">
        <v>40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79"/>
    </row>
    <row r="30" spans="2:71" s="2" customFormat="1" ht="14.45" customHeight="1">
      <c r="B30" s="34"/>
      <c r="F30" s="25" t="s">
        <v>41</v>
      </c>
      <c r="L30" s="191">
        <v>0.12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79"/>
    </row>
    <row r="31" spans="2:71" s="2" customFormat="1" ht="14.45" hidden="1" customHeight="1">
      <c r="B31" s="34"/>
      <c r="F31" s="25" t="s">
        <v>42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79"/>
    </row>
    <row r="32" spans="2:71" s="2" customFormat="1" ht="14.45" hidden="1" customHeight="1">
      <c r="B32" s="34"/>
      <c r="F32" s="25" t="s">
        <v>43</v>
      </c>
      <c r="L32" s="191">
        <v>0.12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79"/>
    </row>
    <row r="33" spans="2:57" s="2" customFormat="1" ht="14.45" hidden="1" customHeight="1">
      <c r="B33" s="34"/>
      <c r="F33" s="25" t="s">
        <v>44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79"/>
    </row>
    <row r="34" spans="2:57" s="1" customFormat="1" ht="6.95" customHeight="1">
      <c r="B34" s="30"/>
      <c r="AR34" s="30"/>
      <c r="BE34" s="178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2" t="s">
        <v>47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ST55</v>
      </c>
      <c r="AR84" s="46"/>
    </row>
    <row r="85" spans="1:91" s="4" customFormat="1" ht="36.950000000000003" customHeight="1">
      <c r="B85" s="47"/>
      <c r="C85" s="48" t="s">
        <v>16</v>
      </c>
      <c r="L85" s="196" t="str">
        <f>K6</f>
        <v>Č. Krumlov, ul. Nemocniční - Kaplická, obnova vodovodu DN 350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8" t="str">
        <f>IF(AN8= "","",AN8)</f>
        <v/>
      </c>
      <c r="AN87" s="198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>Město Český Krumlov,náměstí Svornosti 1, 381 01 ČK</v>
      </c>
      <c r="AI89" s="25" t="s">
        <v>29</v>
      </c>
      <c r="AM89" s="199" t="str">
        <f>IF(E17="","",E17)</f>
        <v>Jiří Sváček, Chvalšinská 108, Český krumlov 381 01</v>
      </c>
      <c r="AN89" s="200"/>
      <c r="AO89" s="200"/>
      <c r="AP89" s="200"/>
      <c r="AR89" s="30"/>
      <c r="AS89" s="201" t="s">
        <v>55</v>
      </c>
      <c r="AT89" s="20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/>
      <c r="AI90" s="25" t="s">
        <v>33</v>
      </c>
      <c r="AM90" s="199" t="str">
        <f>IF(E20="","",E20)</f>
        <v xml:space="preserve"> </v>
      </c>
      <c r="AN90" s="200"/>
      <c r="AO90" s="200"/>
      <c r="AP90" s="200"/>
      <c r="AR90" s="30"/>
      <c r="AS90" s="203"/>
      <c r="AT90" s="204"/>
      <c r="BD90" s="54"/>
    </row>
    <row r="91" spans="1:91" s="1" customFormat="1" ht="10.9" customHeight="1">
      <c r="B91" s="30"/>
      <c r="AR91" s="30"/>
      <c r="AS91" s="203"/>
      <c r="AT91" s="204"/>
      <c r="BD91" s="54"/>
    </row>
    <row r="92" spans="1:91" s="1" customFormat="1" ht="29.25" customHeight="1">
      <c r="B92" s="30"/>
      <c r="C92" s="205" t="s">
        <v>56</v>
      </c>
      <c r="D92" s="206"/>
      <c r="E92" s="206"/>
      <c r="F92" s="206"/>
      <c r="G92" s="206"/>
      <c r="H92" s="55"/>
      <c r="I92" s="207" t="s">
        <v>57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58</v>
      </c>
      <c r="AH92" s="206"/>
      <c r="AI92" s="206"/>
      <c r="AJ92" s="206"/>
      <c r="AK92" s="206"/>
      <c r="AL92" s="206"/>
      <c r="AM92" s="206"/>
      <c r="AN92" s="207" t="s">
        <v>59</v>
      </c>
      <c r="AO92" s="206"/>
      <c r="AP92" s="209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3">
        <f>ROUND(AG95,2)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2" t="s">
        <v>80</v>
      </c>
      <c r="E95" s="212"/>
      <c r="F95" s="212"/>
      <c r="G95" s="212"/>
      <c r="H95" s="212"/>
      <c r="I95" s="75"/>
      <c r="J95" s="212" t="s">
        <v>81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'55a - Obnova vodovodu DN 350'!J30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76" t="s">
        <v>82</v>
      </c>
      <c r="AR95" s="73"/>
      <c r="AS95" s="77">
        <v>0</v>
      </c>
      <c r="AT95" s="78">
        <f>ROUND(SUM(AV95:AW95),2)</f>
        <v>0</v>
      </c>
      <c r="AU95" s="79">
        <f>'55a - Obnova vodovodu DN 350'!P127</f>
        <v>0</v>
      </c>
      <c r="AV95" s="78">
        <f>'55a - Obnova vodovodu DN 350'!J33</f>
        <v>0</v>
      </c>
      <c r="AW95" s="78">
        <f>'55a - Obnova vodovodu DN 350'!J34</f>
        <v>0</v>
      </c>
      <c r="AX95" s="78">
        <f>'55a - Obnova vodovodu DN 350'!J35</f>
        <v>0</v>
      </c>
      <c r="AY95" s="78">
        <f>'55a - Obnova vodovodu DN 350'!J36</f>
        <v>0</v>
      </c>
      <c r="AZ95" s="78">
        <f>'55a - Obnova vodovodu DN 350'!F33</f>
        <v>0</v>
      </c>
      <c r="BA95" s="78">
        <f>'55a - Obnova vodovodu DN 350'!F34</f>
        <v>0</v>
      </c>
      <c r="BB95" s="78">
        <f>'55a - Obnova vodovodu DN 350'!F35</f>
        <v>0</v>
      </c>
      <c r="BC95" s="78">
        <f>'55a - Obnova vodovodu DN 350'!F36</f>
        <v>0</v>
      </c>
      <c r="BD95" s="80">
        <f>'55a - Obnova vodovodu DN 350'!F37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55a - Obnova vodovodu DN 350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tabSelected="1" topLeftCell="A320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86</v>
      </c>
      <c r="L4" s="18"/>
      <c r="M4" s="82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6" t="str">
        <f>'Rekapitulace stavby'!K6</f>
        <v>Č. Krumlov, ul. Nemocniční - Kaplická, obnova vodovodu DN 350</v>
      </c>
      <c r="F7" s="217"/>
      <c r="G7" s="217"/>
      <c r="H7" s="217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196" t="s">
        <v>88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/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/>
      <c r="L17" s="30"/>
    </row>
    <row r="18" spans="2:12" s="1" customFormat="1" ht="18" customHeight="1">
      <c r="B18" s="30"/>
      <c r="E18" s="219"/>
      <c r="F18" s="180"/>
      <c r="G18" s="180"/>
      <c r="H18" s="180"/>
      <c r="I18" s="25" t="s">
        <v>27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30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3"/>
      <c r="E27" s="185" t="s">
        <v>1</v>
      </c>
      <c r="F27" s="185"/>
      <c r="G27" s="185"/>
      <c r="H27" s="185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35</v>
      </c>
      <c r="J30" s="64">
        <f>ROUND(J127,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5">
        <f>ROUND((SUM(BE127:BE334)),  2)</f>
        <v>0</v>
      </c>
      <c r="I33" s="86">
        <v>0.21</v>
      </c>
      <c r="J33" s="85">
        <f>ROUND(((SUM(BE127:BE334))*I33),  2)</f>
        <v>0</v>
      </c>
      <c r="L33" s="30"/>
    </row>
    <row r="34" spans="2:12" s="1" customFormat="1" ht="14.45" customHeight="1">
      <c r="B34" s="30"/>
      <c r="E34" s="25" t="s">
        <v>41</v>
      </c>
      <c r="F34" s="85">
        <f>ROUND((SUM(BF127:BF334)),  2)</f>
        <v>0</v>
      </c>
      <c r="I34" s="86">
        <v>0.12</v>
      </c>
      <c r="J34" s="85">
        <f>ROUND(((SUM(BF127:BF334))*I34),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5">
        <f>ROUND((SUM(BG127:BG334)),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5">
        <f>ROUND((SUM(BH127:BH334)),  2)</f>
        <v>0</v>
      </c>
      <c r="I36" s="86">
        <v>0.12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5">
        <f>ROUND((SUM(BI127:BI334)),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45</v>
      </c>
      <c r="E39" s="55"/>
      <c r="F39" s="55"/>
      <c r="G39" s="89" t="s">
        <v>46</v>
      </c>
      <c r="H39" s="90" t="s">
        <v>47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3" t="s">
        <v>51</v>
      </c>
      <c r="G61" s="41" t="s">
        <v>50</v>
      </c>
      <c r="H61" s="32"/>
      <c r="I61" s="32"/>
      <c r="J61" s="94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3" t="s">
        <v>51</v>
      </c>
      <c r="G76" s="41" t="s">
        <v>50</v>
      </c>
      <c r="H76" s="32"/>
      <c r="I76" s="32"/>
      <c r="J76" s="94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6" t="str">
        <f>E7</f>
        <v>Č. Krumlov, ul. Nemocniční - Kaplická, obnova vodovodu DN 350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87</v>
      </c>
      <c r="L86" s="30"/>
    </row>
    <row r="87" spans="2:47" s="1" customFormat="1" ht="16.5" customHeight="1">
      <c r="B87" s="30"/>
      <c r="E87" s="196" t="str">
        <f>E9</f>
        <v>55a - Obnova vodovodu DN 350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 t="str">
        <f>E15</f>
        <v>Město Český Krumlov,náměstí Svornosti 1, 381 01 ČK</v>
      </c>
      <c r="I91" s="25" t="s">
        <v>29</v>
      </c>
      <c r="J91" s="28" t="str">
        <f>E21</f>
        <v>Jiří Sváček, Chvalšinská 108, Český krumlov 381 01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/>
      </c>
      <c r="I92" s="25" t="s">
        <v>33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90</v>
      </c>
      <c r="D94" s="87"/>
      <c r="E94" s="87"/>
      <c r="F94" s="87"/>
      <c r="G94" s="87"/>
      <c r="H94" s="87"/>
      <c r="I94" s="87"/>
      <c r="J94" s="96" t="s">
        <v>91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92</v>
      </c>
      <c r="J96" s="64">
        <f>J127</f>
        <v>0</v>
      </c>
      <c r="L96" s="30"/>
      <c r="AU96" s="15" t="s">
        <v>93</v>
      </c>
    </row>
    <row r="97" spans="2:12" s="8" customFormat="1" ht="24.95" customHeight="1">
      <c r="B97" s="98"/>
      <c r="D97" s="99" t="s">
        <v>94</v>
      </c>
      <c r="E97" s="100"/>
      <c r="F97" s="100"/>
      <c r="G97" s="100"/>
      <c r="H97" s="100"/>
      <c r="I97" s="100"/>
      <c r="J97" s="101">
        <f>J128</f>
        <v>0</v>
      </c>
      <c r="L97" s="98"/>
    </row>
    <row r="98" spans="2:12" s="9" customFormat="1" ht="19.899999999999999" customHeight="1">
      <c r="B98" s="102"/>
      <c r="D98" s="103" t="s">
        <v>95</v>
      </c>
      <c r="E98" s="104"/>
      <c r="F98" s="104"/>
      <c r="G98" s="104"/>
      <c r="H98" s="104"/>
      <c r="I98" s="104"/>
      <c r="J98" s="105">
        <f>J129</f>
        <v>0</v>
      </c>
      <c r="L98" s="102"/>
    </row>
    <row r="99" spans="2:12" s="9" customFormat="1" ht="19.899999999999999" customHeight="1">
      <c r="B99" s="102"/>
      <c r="D99" s="103" t="s">
        <v>96</v>
      </c>
      <c r="E99" s="104"/>
      <c r="F99" s="104"/>
      <c r="G99" s="104"/>
      <c r="H99" s="104"/>
      <c r="I99" s="104"/>
      <c r="J99" s="105">
        <f>J184</f>
        <v>0</v>
      </c>
      <c r="L99" s="102"/>
    </row>
    <row r="100" spans="2:12" s="9" customFormat="1" ht="19.899999999999999" customHeight="1">
      <c r="B100" s="102"/>
      <c r="D100" s="103" t="s">
        <v>97</v>
      </c>
      <c r="E100" s="104"/>
      <c r="F100" s="104"/>
      <c r="G100" s="104"/>
      <c r="H100" s="104"/>
      <c r="I100" s="104"/>
      <c r="J100" s="105">
        <f>J188</f>
        <v>0</v>
      </c>
      <c r="L100" s="102"/>
    </row>
    <row r="101" spans="2:12" s="9" customFormat="1" ht="19.899999999999999" customHeight="1">
      <c r="B101" s="102"/>
      <c r="D101" s="103" t="s">
        <v>98</v>
      </c>
      <c r="E101" s="104"/>
      <c r="F101" s="104"/>
      <c r="G101" s="104"/>
      <c r="H101" s="104"/>
      <c r="I101" s="104"/>
      <c r="J101" s="105">
        <f>J198</f>
        <v>0</v>
      </c>
      <c r="L101" s="102"/>
    </row>
    <row r="102" spans="2:12" s="9" customFormat="1" ht="19.899999999999999" customHeight="1">
      <c r="B102" s="102"/>
      <c r="D102" s="103" t="s">
        <v>99</v>
      </c>
      <c r="E102" s="104"/>
      <c r="F102" s="104"/>
      <c r="G102" s="104"/>
      <c r="H102" s="104"/>
      <c r="I102" s="104"/>
      <c r="J102" s="105">
        <f>J213</f>
        <v>0</v>
      </c>
      <c r="L102" s="102"/>
    </row>
    <row r="103" spans="2:12" s="9" customFormat="1" ht="14.85" customHeight="1">
      <c r="B103" s="102"/>
      <c r="D103" s="103" t="s">
        <v>100</v>
      </c>
      <c r="E103" s="104"/>
      <c r="F103" s="104"/>
      <c r="G103" s="104"/>
      <c r="H103" s="104"/>
      <c r="I103" s="104"/>
      <c r="J103" s="105">
        <f>J294</f>
        <v>0</v>
      </c>
      <c r="L103" s="102"/>
    </row>
    <row r="104" spans="2:12" s="9" customFormat="1" ht="19.899999999999999" customHeight="1">
      <c r="B104" s="102"/>
      <c r="D104" s="103" t="s">
        <v>101</v>
      </c>
      <c r="E104" s="104"/>
      <c r="F104" s="104"/>
      <c r="G104" s="104"/>
      <c r="H104" s="104"/>
      <c r="I104" s="104"/>
      <c r="J104" s="105">
        <f>J300</f>
        <v>0</v>
      </c>
      <c r="L104" s="102"/>
    </row>
    <row r="105" spans="2:12" s="9" customFormat="1" ht="19.899999999999999" customHeight="1">
      <c r="B105" s="102"/>
      <c r="D105" s="103" t="s">
        <v>102</v>
      </c>
      <c r="E105" s="104"/>
      <c r="F105" s="104"/>
      <c r="G105" s="104"/>
      <c r="H105" s="104"/>
      <c r="I105" s="104"/>
      <c r="J105" s="105">
        <f>J308</f>
        <v>0</v>
      </c>
      <c r="L105" s="102"/>
    </row>
    <row r="106" spans="2:12" s="9" customFormat="1" ht="19.899999999999999" customHeight="1">
      <c r="B106" s="102"/>
      <c r="D106" s="103" t="s">
        <v>103</v>
      </c>
      <c r="E106" s="104"/>
      <c r="F106" s="104"/>
      <c r="G106" s="104"/>
      <c r="H106" s="104"/>
      <c r="I106" s="104"/>
      <c r="J106" s="105">
        <f>J318</f>
        <v>0</v>
      </c>
      <c r="L106" s="102"/>
    </row>
    <row r="107" spans="2:12" s="8" customFormat="1" ht="24.95" customHeight="1">
      <c r="B107" s="98"/>
      <c r="D107" s="99" t="s">
        <v>104</v>
      </c>
      <c r="E107" s="100"/>
      <c r="F107" s="100"/>
      <c r="G107" s="100"/>
      <c r="H107" s="100"/>
      <c r="I107" s="100"/>
      <c r="J107" s="101">
        <f>J321</f>
        <v>0</v>
      </c>
      <c r="L107" s="98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3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3" s="1" customFormat="1" ht="24.95" customHeight="1">
      <c r="B114" s="30"/>
      <c r="C114" s="19" t="s">
        <v>105</v>
      </c>
      <c r="L114" s="30"/>
    </row>
    <row r="115" spans="2:63" s="1" customFormat="1" ht="6.95" customHeight="1">
      <c r="B115" s="30"/>
      <c r="L115" s="30"/>
    </row>
    <row r="116" spans="2:63" s="1" customFormat="1" ht="12" customHeight="1">
      <c r="B116" s="30"/>
      <c r="C116" s="25" t="s">
        <v>16</v>
      </c>
      <c r="L116" s="30"/>
    </row>
    <row r="117" spans="2:63" s="1" customFormat="1" ht="16.5" customHeight="1">
      <c r="B117" s="30"/>
      <c r="E117" s="216" t="str">
        <f>E7</f>
        <v>Č. Krumlov, ul. Nemocniční - Kaplická, obnova vodovodu DN 350</v>
      </c>
      <c r="F117" s="217"/>
      <c r="G117" s="217"/>
      <c r="H117" s="217"/>
      <c r="L117" s="30"/>
    </row>
    <row r="118" spans="2:63" s="1" customFormat="1" ht="12" customHeight="1">
      <c r="B118" s="30"/>
      <c r="C118" s="25" t="s">
        <v>87</v>
      </c>
      <c r="L118" s="30"/>
    </row>
    <row r="119" spans="2:63" s="1" customFormat="1" ht="16.5" customHeight="1">
      <c r="B119" s="30"/>
      <c r="E119" s="196" t="str">
        <f>E9</f>
        <v>55a - Obnova vodovodu DN 350</v>
      </c>
      <c r="F119" s="218"/>
      <c r="G119" s="218"/>
      <c r="H119" s="218"/>
      <c r="L119" s="30"/>
    </row>
    <row r="120" spans="2:63" s="1" customFormat="1" ht="6.95" customHeight="1">
      <c r="B120" s="30"/>
      <c r="L120" s="30"/>
    </row>
    <row r="121" spans="2:63" s="1" customFormat="1" ht="12" customHeight="1">
      <c r="B121" s="30"/>
      <c r="C121" s="25" t="s">
        <v>20</v>
      </c>
      <c r="F121" s="23" t="str">
        <f>F12</f>
        <v xml:space="preserve"> </v>
      </c>
      <c r="I121" s="25" t="s">
        <v>22</v>
      </c>
      <c r="J121" s="50" t="str">
        <f>IF(J12="","",J12)</f>
        <v/>
      </c>
      <c r="L121" s="30"/>
    </row>
    <row r="122" spans="2:63" s="1" customFormat="1" ht="6.95" customHeight="1">
      <c r="B122" s="30"/>
      <c r="L122" s="30"/>
    </row>
    <row r="123" spans="2:63" s="1" customFormat="1" ht="40.15" customHeight="1">
      <c r="B123" s="30"/>
      <c r="C123" s="25" t="s">
        <v>23</v>
      </c>
      <c r="F123" s="23" t="str">
        <f>E15</f>
        <v>Město Český Krumlov,náměstí Svornosti 1, 381 01 ČK</v>
      </c>
      <c r="I123" s="25" t="s">
        <v>29</v>
      </c>
      <c r="J123" s="28" t="str">
        <f>E21</f>
        <v>Jiří Sváček, Chvalšinská 108, Český krumlov 381 01</v>
      </c>
      <c r="L123" s="30"/>
    </row>
    <row r="124" spans="2:63" s="1" customFormat="1" ht="15.2" customHeight="1">
      <c r="B124" s="30"/>
      <c r="C124" s="25" t="s">
        <v>28</v>
      </c>
      <c r="F124" s="23" t="str">
        <f>IF(E18="","",E18)</f>
        <v/>
      </c>
      <c r="I124" s="25" t="s">
        <v>33</v>
      </c>
      <c r="J124" s="28" t="str">
        <f>E24</f>
        <v xml:space="preserve"> </v>
      </c>
      <c r="L124" s="30"/>
    </row>
    <row r="125" spans="2:63" s="1" customFormat="1" ht="10.35" customHeight="1">
      <c r="B125" s="30"/>
      <c r="L125" s="30"/>
    </row>
    <row r="126" spans="2:63" s="10" customFormat="1" ht="29.25" customHeight="1">
      <c r="B126" s="106"/>
      <c r="C126" s="107" t="s">
        <v>106</v>
      </c>
      <c r="D126" s="108" t="s">
        <v>60</v>
      </c>
      <c r="E126" s="108" t="s">
        <v>56</v>
      </c>
      <c r="F126" s="108" t="s">
        <v>57</v>
      </c>
      <c r="G126" s="108" t="s">
        <v>107</v>
      </c>
      <c r="H126" s="108" t="s">
        <v>108</v>
      </c>
      <c r="I126" s="108" t="s">
        <v>109</v>
      </c>
      <c r="J126" s="109" t="s">
        <v>91</v>
      </c>
      <c r="K126" s="110" t="s">
        <v>110</v>
      </c>
      <c r="L126" s="106"/>
      <c r="M126" s="57" t="s">
        <v>1</v>
      </c>
      <c r="N126" s="58" t="s">
        <v>39</v>
      </c>
      <c r="O126" s="58" t="s">
        <v>111</v>
      </c>
      <c r="P126" s="58" t="s">
        <v>112</v>
      </c>
      <c r="Q126" s="58" t="s">
        <v>113</v>
      </c>
      <c r="R126" s="58" t="s">
        <v>114</v>
      </c>
      <c r="S126" s="58" t="s">
        <v>115</v>
      </c>
      <c r="T126" s="59" t="s">
        <v>116</v>
      </c>
    </row>
    <row r="127" spans="2:63" s="1" customFormat="1" ht="22.9" customHeight="1">
      <c r="B127" s="30"/>
      <c r="C127" s="62" t="s">
        <v>117</v>
      </c>
      <c r="J127" s="111">
        <f>BK127</f>
        <v>0</v>
      </c>
      <c r="L127" s="30"/>
      <c r="M127" s="60"/>
      <c r="N127" s="51"/>
      <c r="O127" s="51"/>
      <c r="P127" s="112">
        <f>P128+P321</f>
        <v>0</v>
      </c>
      <c r="Q127" s="51"/>
      <c r="R127" s="112">
        <f>R128+R321</f>
        <v>385.27525900000001</v>
      </c>
      <c r="S127" s="51"/>
      <c r="T127" s="113">
        <f>T128+T321</f>
        <v>22.782</v>
      </c>
      <c r="AT127" s="15" t="s">
        <v>74</v>
      </c>
      <c r="AU127" s="15" t="s">
        <v>93</v>
      </c>
      <c r="BK127" s="114">
        <f>BK128+BK321</f>
        <v>0</v>
      </c>
    </row>
    <row r="128" spans="2:63" s="11" customFormat="1" ht="25.9" customHeight="1">
      <c r="B128" s="115"/>
      <c r="D128" s="116" t="s">
        <v>74</v>
      </c>
      <c r="E128" s="117" t="s">
        <v>118</v>
      </c>
      <c r="F128" s="117" t="s">
        <v>119</v>
      </c>
      <c r="I128" s="118"/>
      <c r="J128" s="119">
        <f>BK128</f>
        <v>0</v>
      </c>
      <c r="L128" s="115"/>
      <c r="M128" s="120"/>
      <c r="P128" s="121">
        <f>P129+P184+P188+P198+P213+P300+P308+P318</f>
        <v>0</v>
      </c>
      <c r="R128" s="121">
        <f>R129+R184+R188+R198+R213+R300+R308+R318</f>
        <v>385.27525900000001</v>
      </c>
      <c r="T128" s="122">
        <f>T129+T184+T188+T198+T213+T300+T308+T318</f>
        <v>22.782</v>
      </c>
      <c r="AR128" s="116" t="s">
        <v>83</v>
      </c>
      <c r="AT128" s="123" t="s">
        <v>74</v>
      </c>
      <c r="AU128" s="123" t="s">
        <v>75</v>
      </c>
      <c r="AY128" s="116" t="s">
        <v>120</v>
      </c>
      <c r="BK128" s="124">
        <f>BK129+BK184+BK188+BK198+BK213+BK300+BK308+BK318</f>
        <v>0</v>
      </c>
    </row>
    <row r="129" spans="2:65" s="11" customFormat="1" ht="22.9" customHeight="1">
      <c r="B129" s="115"/>
      <c r="D129" s="116" t="s">
        <v>74</v>
      </c>
      <c r="E129" s="125" t="s">
        <v>83</v>
      </c>
      <c r="F129" s="125" t="s">
        <v>121</v>
      </c>
      <c r="I129" s="118"/>
      <c r="J129" s="126">
        <f>BK129</f>
        <v>0</v>
      </c>
      <c r="L129" s="115"/>
      <c r="M129" s="120"/>
      <c r="P129" s="121">
        <f>SUM(P130:P183)</f>
        <v>0</v>
      </c>
      <c r="R129" s="121">
        <f>SUM(R130:R183)</f>
        <v>347.69460399999997</v>
      </c>
      <c r="T129" s="122">
        <f>SUM(T130:T183)</f>
        <v>21.283999999999999</v>
      </c>
      <c r="AR129" s="116" t="s">
        <v>83</v>
      </c>
      <c r="AT129" s="123" t="s">
        <v>74</v>
      </c>
      <c r="AU129" s="123" t="s">
        <v>83</v>
      </c>
      <c r="AY129" s="116" t="s">
        <v>120</v>
      </c>
      <c r="BK129" s="124">
        <f>SUM(BK130:BK183)</f>
        <v>0</v>
      </c>
    </row>
    <row r="130" spans="2:65" s="1" customFormat="1" ht="24.2" customHeight="1">
      <c r="B130" s="127"/>
      <c r="C130" s="128" t="s">
        <v>83</v>
      </c>
      <c r="D130" s="128" t="s">
        <v>122</v>
      </c>
      <c r="E130" s="129" t="s">
        <v>123</v>
      </c>
      <c r="F130" s="130" t="s">
        <v>124</v>
      </c>
      <c r="G130" s="131" t="s">
        <v>125</v>
      </c>
      <c r="H130" s="132">
        <v>24</v>
      </c>
      <c r="I130" s="133"/>
      <c r="J130" s="134">
        <f>ROUND(I130*H130,2)</f>
        <v>0</v>
      </c>
      <c r="K130" s="135"/>
      <c r="L130" s="30"/>
      <c r="M130" s="136" t="s">
        <v>1</v>
      </c>
      <c r="N130" s="137" t="s">
        <v>40</v>
      </c>
      <c r="P130" s="138">
        <f>O130*H130</f>
        <v>0</v>
      </c>
      <c r="Q130" s="138">
        <v>0</v>
      </c>
      <c r="R130" s="138">
        <f>Q130*H130</f>
        <v>0</v>
      </c>
      <c r="S130" s="138">
        <v>0.26</v>
      </c>
      <c r="T130" s="139">
        <f>S130*H130</f>
        <v>6.24</v>
      </c>
      <c r="AR130" s="140" t="s">
        <v>126</v>
      </c>
      <c r="AT130" s="140" t="s">
        <v>122</v>
      </c>
      <c r="AU130" s="140" t="s">
        <v>85</v>
      </c>
      <c r="AY130" s="15" t="s">
        <v>120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5" t="s">
        <v>83</v>
      </c>
      <c r="BK130" s="141">
        <f>ROUND(I130*H130,2)</f>
        <v>0</v>
      </c>
      <c r="BL130" s="15" t="s">
        <v>126</v>
      </c>
      <c r="BM130" s="140" t="s">
        <v>127</v>
      </c>
    </row>
    <row r="131" spans="2:65" s="1" customFormat="1" ht="19.5">
      <c r="B131" s="30"/>
      <c r="D131" s="142" t="s">
        <v>128</v>
      </c>
      <c r="F131" s="143" t="s">
        <v>129</v>
      </c>
      <c r="I131" s="144"/>
      <c r="L131" s="30"/>
      <c r="M131" s="145"/>
      <c r="T131" s="54"/>
      <c r="AT131" s="15" t="s">
        <v>128</v>
      </c>
      <c r="AU131" s="15" t="s">
        <v>85</v>
      </c>
    </row>
    <row r="132" spans="2:65" s="1" customFormat="1" ht="24.2" customHeight="1">
      <c r="B132" s="127"/>
      <c r="C132" s="128" t="s">
        <v>85</v>
      </c>
      <c r="D132" s="128" t="s">
        <v>122</v>
      </c>
      <c r="E132" s="129" t="s">
        <v>130</v>
      </c>
      <c r="F132" s="130" t="s">
        <v>131</v>
      </c>
      <c r="G132" s="131" t="s">
        <v>125</v>
      </c>
      <c r="H132" s="132">
        <v>33</v>
      </c>
      <c r="I132" s="133"/>
      <c r="J132" s="134">
        <f>ROUND(I132*H132,2)</f>
        <v>0</v>
      </c>
      <c r="K132" s="135"/>
      <c r="L132" s="30"/>
      <c r="M132" s="136" t="s">
        <v>1</v>
      </c>
      <c r="N132" s="137" t="s">
        <v>40</v>
      </c>
      <c r="P132" s="138">
        <f>O132*H132</f>
        <v>0</v>
      </c>
      <c r="Q132" s="138">
        <v>0</v>
      </c>
      <c r="R132" s="138">
        <f>Q132*H132</f>
        <v>0</v>
      </c>
      <c r="S132" s="138">
        <v>0.28999999999999998</v>
      </c>
      <c r="T132" s="139">
        <f>S132*H132</f>
        <v>9.5699999999999985</v>
      </c>
      <c r="AR132" s="140" t="s">
        <v>126</v>
      </c>
      <c r="AT132" s="140" t="s">
        <v>122</v>
      </c>
      <c r="AU132" s="140" t="s">
        <v>85</v>
      </c>
      <c r="AY132" s="15" t="s">
        <v>120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83</v>
      </c>
      <c r="BK132" s="141">
        <f>ROUND(I132*H132,2)</f>
        <v>0</v>
      </c>
      <c r="BL132" s="15" t="s">
        <v>126</v>
      </c>
      <c r="BM132" s="140" t="s">
        <v>132</v>
      </c>
    </row>
    <row r="133" spans="2:65" s="1" customFormat="1" ht="19.5">
      <c r="B133" s="30"/>
      <c r="D133" s="142" t="s">
        <v>128</v>
      </c>
      <c r="F133" s="143" t="s">
        <v>133</v>
      </c>
      <c r="I133" s="144"/>
      <c r="L133" s="30"/>
      <c r="M133" s="145"/>
      <c r="T133" s="54"/>
      <c r="AT133" s="15" t="s">
        <v>128</v>
      </c>
      <c r="AU133" s="15" t="s">
        <v>85</v>
      </c>
    </row>
    <row r="134" spans="2:65" s="1" customFormat="1" ht="24.2" customHeight="1">
      <c r="B134" s="127"/>
      <c r="C134" s="128" t="s">
        <v>134</v>
      </c>
      <c r="D134" s="128" t="s">
        <v>122</v>
      </c>
      <c r="E134" s="129" t="s">
        <v>135</v>
      </c>
      <c r="F134" s="130" t="s">
        <v>136</v>
      </c>
      <c r="G134" s="131" t="s">
        <v>125</v>
      </c>
      <c r="H134" s="132">
        <v>33</v>
      </c>
      <c r="I134" s="133"/>
      <c r="J134" s="134">
        <f>ROUND(I134*H134,2)</f>
        <v>0</v>
      </c>
      <c r="K134" s="135"/>
      <c r="L134" s="30"/>
      <c r="M134" s="136" t="s">
        <v>1</v>
      </c>
      <c r="N134" s="137" t="s">
        <v>40</v>
      </c>
      <c r="P134" s="138">
        <f>O134*H134</f>
        <v>0</v>
      </c>
      <c r="Q134" s="138">
        <v>0</v>
      </c>
      <c r="R134" s="138">
        <f>Q134*H134</f>
        <v>0</v>
      </c>
      <c r="S134" s="138">
        <v>9.8000000000000004E-2</v>
      </c>
      <c r="T134" s="139">
        <f>S134*H134</f>
        <v>3.234</v>
      </c>
      <c r="AR134" s="140" t="s">
        <v>126</v>
      </c>
      <c r="AT134" s="140" t="s">
        <v>122</v>
      </c>
      <c r="AU134" s="140" t="s">
        <v>85</v>
      </c>
      <c r="AY134" s="15" t="s">
        <v>120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83</v>
      </c>
      <c r="BK134" s="141">
        <f>ROUND(I134*H134,2)</f>
        <v>0</v>
      </c>
      <c r="BL134" s="15" t="s">
        <v>126</v>
      </c>
      <c r="BM134" s="140" t="s">
        <v>137</v>
      </c>
    </row>
    <row r="135" spans="2:65" s="1" customFormat="1" ht="19.5">
      <c r="B135" s="30"/>
      <c r="D135" s="142" t="s">
        <v>128</v>
      </c>
      <c r="F135" s="143" t="s">
        <v>138</v>
      </c>
      <c r="I135" s="144"/>
      <c r="L135" s="30"/>
      <c r="M135" s="145"/>
      <c r="T135" s="54"/>
      <c r="AT135" s="15" t="s">
        <v>128</v>
      </c>
      <c r="AU135" s="15" t="s">
        <v>85</v>
      </c>
    </row>
    <row r="136" spans="2:65" s="1" customFormat="1" ht="16.5" customHeight="1">
      <c r="B136" s="127"/>
      <c r="C136" s="128" t="s">
        <v>126</v>
      </c>
      <c r="D136" s="128" t="s">
        <v>122</v>
      </c>
      <c r="E136" s="129" t="s">
        <v>139</v>
      </c>
      <c r="F136" s="130" t="s">
        <v>140</v>
      </c>
      <c r="G136" s="131" t="s">
        <v>141</v>
      </c>
      <c r="H136" s="132">
        <v>56</v>
      </c>
      <c r="I136" s="133"/>
      <c r="J136" s="134">
        <f>ROUND(I136*H136,2)</f>
        <v>0</v>
      </c>
      <c r="K136" s="135"/>
      <c r="L136" s="30"/>
      <c r="M136" s="136" t="s">
        <v>1</v>
      </c>
      <c r="N136" s="137" t="s">
        <v>40</v>
      </c>
      <c r="P136" s="138">
        <f>O136*H136</f>
        <v>0</v>
      </c>
      <c r="Q136" s="138">
        <v>0</v>
      </c>
      <c r="R136" s="138">
        <f>Q136*H136</f>
        <v>0</v>
      </c>
      <c r="S136" s="138">
        <v>0.04</v>
      </c>
      <c r="T136" s="139">
        <f>S136*H136</f>
        <v>2.2400000000000002</v>
      </c>
      <c r="AR136" s="140" t="s">
        <v>126</v>
      </c>
      <c r="AT136" s="140" t="s">
        <v>122</v>
      </c>
      <c r="AU136" s="140" t="s">
        <v>85</v>
      </c>
      <c r="AY136" s="15" t="s">
        <v>120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83</v>
      </c>
      <c r="BK136" s="141">
        <f>ROUND(I136*H136,2)</f>
        <v>0</v>
      </c>
      <c r="BL136" s="15" t="s">
        <v>126</v>
      </c>
      <c r="BM136" s="140" t="s">
        <v>142</v>
      </c>
    </row>
    <row r="137" spans="2:65" s="1" customFormat="1" ht="19.5">
      <c r="B137" s="30"/>
      <c r="D137" s="142" t="s">
        <v>128</v>
      </c>
      <c r="F137" s="143" t="s">
        <v>143</v>
      </c>
      <c r="I137" s="144"/>
      <c r="L137" s="30"/>
      <c r="M137" s="145"/>
      <c r="T137" s="54"/>
      <c r="AT137" s="15" t="s">
        <v>128</v>
      </c>
      <c r="AU137" s="15" t="s">
        <v>85</v>
      </c>
    </row>
    <row r="138" spans="2:65" s="1" customFormat="1" ht="16.5" customHeight="1">
      <c r="B138" s="127"/>
      <c r="C138" s="128" t="s">
        <v>144</v>
      </c>
      <c r="D138" s="128" t="s">
        <v>122</v>
      </c>
      <c r="E138" s="129" t="s">
        <v>145</v>
      </c>
      <c r="F138" s="130" t="s">
        <v>146</v>
      </c>
      <c r="G138" s="131" t="s">
        <v>141</v>
      </c>
      <c r="H138" s="132">
        <v>5</v>
      </c>
      <c r="I138" s="133"/>
      <c r="J138" s="134">
        <f>ROUND(I138*H138,2)</f>
        <v>0</v>
      </c>
      <c r="K138" s="135"/>
      <c r="L138" s="30"/>
      <c r="M138" s="136" t="s">
        <v>1</v>
      </c>
      <c r="N138" s="137" t="s">
        <v>40</v>
      </c>
      <c r="P138" s="138">
        <f>O138*H138</f>
        <v>0</v>
      </c>
      <c r="Q138" s="138">
        <v>8.6800000000000002E-3</v>
      </c>
      <c r="R138" s="138">
        <f>Q138*H138</f>
        <v>4.3400000000000001E-2</v>
      </c>
      <c r="S138" s="138">
        <v>0</v>
      </c>
      <c r="T138" s="139">
        <f>S138*H138</f>
        <v>0</v>
      </c>
      <c r="AR138" s="140" t="s">
        <v>126</v>
      </c>
      <c r="AT138" s="140" t="s">
        <v>122</v>
      </c>
      <c r="AU138" s="140" t="s">
        <v>85</v>
      </c>
      <c r="AY138" s="15" t="s">
        <v>120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5" t="s">
        <v>83</v>
      </c>
      <c r="BK138" s="141">
        <f>ROUND(I138*H138,2)</f>
        <v>0</v>
      </c>
      <c r="BL138" s="15" t="s">
        <v>126</v>
      </c>
      <c r="BM138" s="140" t="s">
        <v>147</v>
      </c>
    </row>
    <row r="139" spans="2:65" s="1" customFormat="1" ht="16.5" customHeight="1">
      <c r="B139" s="127"/>
      <c r="C139" s="128" t="s">
        <v>148</v>
      </c>
      <c r="D139" s="128" t="s">
        <v>122</v>
      </c>
      <c r="E139" s="129" t="s">
        <v>149</v>
      </c>
      <c r="F139" s="130" t="s">
        <v>150</v>
      </c>
      <c r="G139" s="131" t="s">
        <v>141</v>
      </c>
      <c r="H139" s="132">
        <v>7</v>
      </c>
      <c r="I139" s="133"/>
      <c r="J139" s="134">
        <f>ROUND(I139*H139,2)</f>
        <v>0</v>
      </c>
      <c r="K139" s="135"/>
      <c r="L139" s="30"/>
      <c r="M139" s="136" t="s">
        <v>1</v>
      </c>
      <c r="N139" s="137" t="s">
        <v>40</v>
      </c>
      <c r="P139" s="138">
        <f>O139*H139</f>
        <v>0</v>
      </c>
      <c r="Q139" s="138">
        <v>3.6900000000000002E-2</v>
      </c>
      <c r="R139" s="138">
        <f>Q139*H139</f>
        <v>0.25830000000000003</v>
      </c>
      <c r="S139" s="138">
        <v>0</v>
      </c>
      <c r="T139" s="139">
        <f>S139*H139</f>
        <v>0</v>
      </c>
      <c r="AR139" s="140" t="s">
        <v>126</v>
      </c>
      <c r="AT139" s="140" t="s">
        <v>122</v>
      </c>
      <c r="AU139" s="140" t="s">
        <v>85</v>
      </c>
      <c r="AY139" s="15" t="s">
        <v>120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83</v>
      </c>
      <c r="BK139" s="141">
        <f>ROUND(I139*H139,2)</f>
        <v>0</v>
      </c>
      <c r="BL139" s="15" t="s">
        <v>126</v>
      </c>
      <c r="BM139" s="140" t="s">
        <v>151</v>
      </c>
    </row>
    <row r="140" spans="2:65" s="1" customFormat="1" ht="33" customHeight="1">
      <c r="B140" s="127"/>
      <c r="C140" s="128" t="s">
        <v>152</v>
      </c>
      <c r="D140" s="128" t="s">
        <v>122</v>
      </c>
      <c r="E140" s="129" t="s">
        <v>153</v>
      </c>
      <c r="F140" s="130" t="s">
        <v>154</v>
      </c>
      <c r="G140" s="131" t="s">
        <v>155</v>
      </c>
      <c r="H140" s="132">
        <v>32.148000000000003</v>
      </c>
      <c r="I140" s="133"/>
      <c r="J140" s="134">
        <f>ROUND(I140*H140,2)</f>
        <v>0</v>
      </c>
      <c r="K140" s="135"/>
      <c r="L140" s="30"/>
      <c r="M140" s="136" t="s">
        <v>1</v>
      </c>
      <c r="N140" s="137" t="s">
        <v>40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126</v>
      </c>
      <c r="AT140" s="140" t="s">
        <v>122</v>
      </c>
      <c r="AU140" s="140" t="s">
        <v>85</v>
      </c>
      <c r="AY140" s="15" t="s">
        <v>120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5" t="s">
        <v>83</v>
      </c>
      <c r="BK140" s="141">
        <f>ROUND(I140*H140,2)</f>
        <v>0</v>
      </c>
      <c r="BL140" s="15" t="s">
        <v>126</v>
      </c>
      <c r="BM140" s="140" t="s">
        <v>156</v>
      </c>
    </row>
    <row r="141" spans="2:65" s="12" customFormat="1" ht="11.25">
      <c r="B141" s="146"/>
      <c r="D141" s="142" t="s">
        <v>157</v>
      </c>
      <c r="E141" s="147" t="s">
        <v>1</v>
      </c>
      <c r="F141" s="148" t="s">
        <v>158</v>
      </c>
      <c r="H141" s="149">
        <v>32.148000000000003</v>
      </c>
      <c r="I141" s="150"/>
      <c r="L141" s="146"/>
      <c r="M141" s="151"/>
      <c r="T141" s="152"/>
      <c r="AT141" s="147" t="s">
        <v>157</v>
      </c>
      <c r="AU141" s="147" t="s">
        <v>85</v>
      </c>
      <c r="AV141" s="12" t="s">
        <v>85</v>
      </c>
      <c r="AW141" s="12" t="s">
        <v>32</v>
      </c>
      <c r="AX141" s="12" t="s">
        <v>83</v>
      </c>
      <c r="AY141" s="147" t="s">
        <v>120</v>
      </c>
    </row>
    <row r="142" spans="2:65" s="1" customFormat="1" ht="33" customHeight="1">
      <c r="B142" s="127"/>
      <c r="C142" s="128" t="s">
        <v>159</v>
      </c>
      <c r="D142" s="128" t="s">
        <v>122</v>
      </c>
      <c r="E142" s="129" t="s">
        <v>160</v>
      </c>
      <c r="F142" s="130" t="s">
        <v>161</v>
      </c>
      <c r="G142" s="131" t="s">
        <v>155</v>
      </c>
      <c r="H142" s="132">
        <v>21.431999999999999</v>
      </c>
      <c r="I142" s="133"/>
      <c r="J142" s="134">
        <f>ROUND(I142*H142,2)</f>
        <v>0</v>
      </c>
      <c r="K142" s="135"/>
      <c r="L142" s="30"/>
      <c r="M142" s="136" t="s">
        <v>1</v>
      </c>
      <c r="N142" s="137" t="s">
        <v>40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126</v>
      </c>
      <c r="AT142" s="140" t="s">
        <v>122</v>
      </c>
      <c r="AU142" s="140" t="s">
        <v>85</v>
      </c>
      <c r="AY142" s="15" t="s">
        <v>120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83</v>
      </c>
      <c r="BK142" s="141">
        <f>ROUND(I142*H142,2)</f>
        <v>0</v>
      </c>
      <c r="BL142" s="15" t="s">
        <v>126</v>
      </c>
      <c r="BM142" s="140" t="s">
        <v>162</v>
      </c>
    </row>
    <row r="143" spans="2:65" s="12" customFormat="1" ht="11.25">
      <c r="B143" s="146"/>
      <c r="D143" s="142" t="s">
        <v>157</v>
      </c>
      <c r="E143" s="147" t="s">
        <v>1</v>
      </c>
      <c r="F143" s="148" t="s">
        <v>163</v>
      </c>
      <c r="H143" s="149">
        <v>21.431999999999999</v>
      </c>
      <c r="I143" s="150"/>
      <c r="L143" s="146"/>
      <c r="M143" s="151"/>
      <c r="T143" s="152"/>
      <c r="AT143" s="147" t="s">
        <v>157</v>
      </c>
      <c r="AU143" s="147" t="s">
        <v>85</v>
      </c>
      <c r="AV143" s="12" t="s">
        <v>85</v>
      </c>
      <c r="AW143" s="12" t="s">
        <v>32</v>
      </c>
      <c r="AX143" s="12" t="s">
        <v>83</v>
      </c>
      <c r="AY143" s="147" t="s">
        <v>120</v>
      </c>
    </row>
    <row r="144" spans="2:65" s="1" customFormat="1" ht="33" customHeight="1">
      <c r="B144" s="127"/>
      <c r="C144" s="128" t="s">
        <v>164</v>
      </c>
      <c r="D144" s="128" t="s">
        <v>122</v>
      </c>
      <c r="E144" s="129" t="s">
        <v>165</v>
      </c>
      <c r="F144" s="130" t="s">
        <v>166</v>
      </c>
      <c r="G144" s="131" t="s">
        <v>155</v>
      </c>
      <c r="H144" s="132">
        <v>447.68299999999999</v>
      </c>
      <c r="I144" s="133"/>
      <c r="J144" s="134">
        <f>ROUND(I144*H144,2)</f>
        <v>0</v>
      </c>
      <c r="K144" s="135"/>
      <c r="L144" s="30"/>
      <c r="M144" s="136" t="s">
        <v>1</v>
      </c>
      <c r="N144" s="137" t="s">
        <v>40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126</v>
      </c>
      <c r="AT144" s="140" t="s">
        <v>122</v>
      </c>
      <c r="AU144" s="140" t="s">
        <v>85</v>
      </c>
      <c r="AY144" s="15" t="s">
        <v>120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5" t="s">
        <v>83</v>
      </c>
      <c r="BK144" s="141">
        <f>ROUND(I144*H144,2)</f>
        <v>0</v>
      </c>
      <c r="BL144" s="15" t="s">
        <v>126</v>
      </c>
      <c r="BM144" s="140" t="s">
        <v>167</v>
      </c>
    </row>
    <row r="145" spans="2:65" s="12" customFormat="1" ht="11.25">
      <c r="B145" s="146"/>
      <c r="D145" s="142" t="s">
        <v>157</v>
      </c>
      <c r="E145" s="147" t="s">
        <v>1</v>
      </c>
      <c r="F145" s="148" t="s">
        <v>168</v>
      </c>
      <c r="H145" s="149">
        <v>443.09899999999999</v>
      </c>
      <c r="I145" s="150"/>
      <c r="L145" s="146"/>
      <c r="M145" s="151"/>
      <c r="T145" s="152"/>
      <c r="AT145" s="147" t="s">
        <v>157</v>
      </c>
      <c r="AU145" s="147" t="s">
        <v>85</v>
      </c>
      <c r="AV145" s="12" t="s">
        <v>85</v>
      </c>
      <c r="AW145" s="12" t="s">
        <v>32</v>
      </c>
      <c r="AX145" s="12" t="s">
        <v>75</v>
      </c>
      <c r="AY145" s="147" t="s">
        <v>120</v>
      </c>
    </row>
    <row r="146" spans="2:65" s="12" customFormat="1" ht="11.25">
      <c r="B146" s="146"/>
      <c r="D146" s="142" t="s">
        <v>157</v>
      </c>
      <c r="E146" s="147" t="s">
        <v>1</v>
      </c>
      <c r="F146" s="148" t="s">
        <v>169</v>
      </c>
      <c r="H146" s="149">
        <v>4.5839999999999996</v>
      </c>
      <c r="I146" s="150"/>
      <c r="L146" s="146"/>
      <c r="M146" s="151"/>
      <c r="T146" s="152"/>
      <c r="AT146" s="147" t="s">
        <v>157</v>
      </c>
      <c r="AU146" s="147" t="s">
        <v>85</v>
      </c>
      <c r="AV146" s="12" t="s">
        <v>85</v>
      </c>
      <c r="AW146" s="12" t="s">
        <v>32</v>
      </c>
      <c r="AX146" s="12" t="s">
        <v>75</v>
      </c>
      <c r="AY146" s="147" t="s">
        <v>120</v>
      </c>
    </row>
    <row r="147" spans="2:65" s="13" customFormat="1" ht="11.25">
      <c r="B147" s="153"/>
      <c r="D147" s="142" t="s">
        <v>157</v>
      </c>
      <c r="E147" s="154" t="s">
        <v>1</v>
      </c>
      <c r="F147" s="155" t="s">
        <v>170</v>
      </c>
      <c r="H147" s="156">
        <v>447.68299999999999</v>
      </c>
      <c r="I147" s="157"/>
      <c r="L147" s="153"/>
      <c r="M147" s="158"/>
      <c r="T147" s="159"/>
      <c r="AT147" s="154" t="s">
        <v>157</v>
      </c>
      <c r="AU147" s="154" t="s">
        <v>85</v>
      </c>
      <c r="AV147" s="13" t="s">
        <v>126</v>
      </c>
      <c r="AW147" s="13" t="s">
        <v>32</v>
      </c>
      <c r="AX147" s="13" t="s">
        <v>83</v>
      </c>
      <c r="AY147" s="154" t="s">
        <v>120</v>
      </c>
    </row>
    <row r="148" spans="2:65" s="1" customFormat="1" ht="33" customHeight="1">
      <c r="B148" s="127"/>
      <c r="C148" s="128" t="s">
        <v>171</v>
      </c>
      <c r="D148" s="128" t="s">
        <v>122</v>
      </c>
      <c r="E148" s="129" t="s">
        <v>172</v>
      </c>
      <c r="F148" s="130" t="s">
        <v>173</v>
      </c>
      <c r="G148" s="131" t="s">
        <v>155</v>
      </c>
      <c r="H148" s="132">
        <v>298.45499999999998</v>
      </c>
      <c r="I148" s="133"/>
      <c r="J148" s="134">
        <f>ROUND(I148*H148,2)</f>
        <v>0</v>
      </c>
      <c r="K148" s="135"/>
      <c r="L148" s="30"/>
      <c r="M148" s="136" t="s">
        <v>1</v>
      </c>
      <c r="N148" s="137" t="s">
        <v>40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126</v>
      </c>
      <c r="AT148" s="140" t="s">
        <v>122</v>
      </c>
      <c r="AU148" s="140" t="s">
        <v>85</v>
      </c>
      <c r="AY148" s="15" t="s">
        <v>120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5" t="s">
        <v>83</v>
      </c>
      <c r="BK148" s="141">
        <f>ROUND(I148*H148,2)</f>
        <v>0</v>
      </c>
      <c r="BL148" s="15" t="s">
        <v>126</v>
      </c>
      <c r="BM148" s="140" t="s">
        <v>174</v>
      </c>
    </row>
    <row r="149" spans="2:65" s="12" customFormat="1" ht="11.25">
      <c r="B149" s="146"/>
      <c r="D149" s="142" t="s">
        <v>157</v>
      </c>
      <c r="E149" s="147" t="s">
        <v>1</v>
      </c>
      <c r="F149" s="148" t="s">
        <v>175</v>
      </c>
      <c r="H149" s="149">
        <v>295.399</v>
      </c>
      <c r="I149" s="150"/>
      <c r="L149" s="146"/>
      <c r="M149" s="151"/>
      <c r="T149" s="152"/>
      <c r="AT149" s="147" t="s">
        <v>157</v>
      </c>
      <c r="AU149" s="147" t="s">
        <v>85</v>
      </c>
      <c r="AV149" s="12" t="s">
        <v>85</v>
      </c>
      <c r="AW149" s="12" t="s">
        <v>32</v>
      </c>
      <c r="AX149" s="12" t="s">
        <v>75</v>
      </c>
      <c r="AY149" s="147" t="s">
        <v>120</v>
      </c>
    </row>
    <row r="150" spans="2:65" s="12" customFormat="1" ht="11.25">
      <c r="B150" s="146"/>
      <c r="D150" s="142" t="s">
        <v>157</v>
      </c>
      <c r="E150" s="147" t="s">
        <v>1</v>
      </c>
      <c r="F150" s="148" t="s">
        <v>176</v>
      </c>
      <c r="H150" s="149">
        <v>3.056</v>
      </c>
      <c r="I150" s="150"/>
      <c r="L150" s="146"/>
      <c r="M150" s="151"/>
      <c r="T150" s="152"/>
      <c r="AT150" s="147" t="s">
        <v>157</v>
      </c>
      <c r="AU150" s="147" t="s">
        <v>85</v>
      </c>
      <c r="AV150" s="12" t="s">
        <v>85</v>
      </c>
      <c r="AW150" s="12" t="s">
        <v>32</v>
      </c>
      <c r="AX150" s="12" t="s">
        <v>75</v>
      </c>
      <c r="AY150" s="147" t="s">
        <v>120</v>
      </c>
    </row>
    <row r="151" spans="2:65" s="13" customFormat="1" ht="11.25">
      <c r="B151" s="153"/>
      <c r="D151" s="142" t="s">
        <v>157</v>
      </c>
      <c r="E151" s="154" t="s">
        <v>1</v>
      </c>
      <c r="F151" s="155" t="s">
        <v>170</v>
      </c>
      <c r="H151" s="156">
        <v>298.45499999999998</v>
      </c>
      <c r="I151" s="157"/>
      <c r="L151" s="153"/>
      <c r="M151" s="158"/>
      <c r="T151" s="159"/>
      <c r="AT151" s="154" t="s">
        <v>157</v>
      </c>
      <c r="AU151" s="154" t="s">
        <v>85</v>
      </c>
      <c r="AV151" s="13" t="s">
        <v>126</v>
      </c>
      <c r="AW151" s="13" t="s">
        <v>32</v>
      </c>
      <c r="AX151" s="13" t="s">
        <v>83</v>
      </c>
      <c r="AY151" s="154" t="s">
        <v>120</v>
      </c>
    </row>
    <row r="152" spans="2:65" s="1" customFormat="1" ht="24.2" customHeight="1">
      <c r="B152" s="127"/>
      <c r="C152" s="128" t="s">
        <v>177</v>
      </c>
      <c r="D152" s="128" t="s">
        <v>122</v>
      </c>
      <c r="E152" s="129" t="s">
        <v>178</v>
      </c>
      <c r="F152" s="130" t="s">
        <v>179</v>
      </c>
      <c r="G152" s="131" t="s">
        <v>155</v>
      </c>
      <c r="H152" s="132">
        <v>28.5</v>
      </c>
      <c r="I152" s="133"/>
      <c r="J152" s="134">
        <f>ROUND(I152*H152,2)</f>
        <v>0</v>
      </c>
      <c r="K152" s="135"/>
      <c r="L152" s="30"/>
      <c r="M152" s="136" t="s">
        <v>1</v>
      </c>
      <c r="N152" s="137" t="s">
        <v>40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126</v>
      </c>
      <c r="AT152" s="140" t="s">
        <v>122</v>
      </c>
      <c r="AU152" s="140" t="s">
        <v>85</v>
      </c>
      <c r="AY152" s="15" t="s">
        <v>120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5" t="s">
        <v>83</v>
      </c>
      <c r="BK152" s="141">
        <f>ROUND(I152*H152,2)</f>
        <v>0</v>
      </c>
      <c r="BL152" s="15" t="s">
        <v>126</v>
      </c>
      <c r="BM152" s="140" t="s">
        <v>180</v>
      </c>
    </row>
    <row r="153" spans="2:65" s="1" customFormat="1" ht="39">
      <c r="B153" s="30"/>
      <c r="D153" s="142" t="s">
        <v>128</v>
      </c>
      <c r="F153" s="143" t="s">
        <v>181</v>
      </c>
      <c r="I153" s="144"/>
      <c r="L153" s="30"/>
      <c r="M153" s="145"/>
      <c r="T153" s="54"/>
      <c r="AT153" s="15" t="s">
        <v>128</v>
      </c>
      <c r="AU153" s="15" t="s">
        <v>85</v>
      </c>
    </row>
    <row r="154" spans="2:65" s="1" customFormat="1" ht="24.2" customHeight="1">
      <c r="B154" s="127"/>
      <c r="C154" s="128" t="s">
        <v>8</v>
      </c>
      <c r="D154" s="128" t="s">
        <v>122</v>
      </c>
      <c r="E154" s="129" t="s">
        <v>182</v>
      </c>
      <c r="F154" s="130" t="s">
        <v>183</v>
      </c>
      <c r="G154" s="131" t="s">
        <v>125</v>
      </c>
      <c r="H154" s="132">
        <v>1249.04</v>
      </c>
      <c r="I154" s="133"/>
      <c r="J154" s="134">
        <f>ROUND(I154*H154,2)</f>
        <v>0</v>
      </c>
      <c r="K154" s="135"/>
      <c r="L154" s="30"/>
      <c r="M154" s="136" t="s">
        <v>1</v>
      </c>
      <c r="N154" s="137" t="s">
        <v>40</v>
      </c>
      <c r="P154" s="138">
        <f>O154*H154</f>
        <v>0</v>
      </c>
      <c r="Q154" s="138">
        <v>8.4999999999999995E-4</v>
      </c>
      <c r="R154" s="138">
        <f>Q154*H154</f>
        <v>1.0616839999999999</v>
      </c>
      <c r="S154" s="138">
        <v>0</v>
      </c>
      <c r="T154" s="139">
        <f>S154*H154</f>
        <v>0</v>
      </c>
      <c r="AR154" s="140" t="s">
        <v>126</v>
      </c>
      <c r="AT154" s="140" t="s">
        <v>122</v>
      </c>
      <c r="AU154" s="140" t="s">
        <v>85</v>
      </c>
      <c r="AY154" s="15" t="s">
        <v>120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83</v>
      </c>
      <c r="BK154" s="141">
        <f>ROUND(I154*H154,2)</f>
        <v>0</v>
      </c>
      <c r="BL154" s="15" t="s">
        <v>126</v>
      </c>
      <c r="BM154" s="140" t="s">
        <v>184</v>
      </c>
    </row>
    <row r="155" spans="2:65" s="12" customFormat="1" ht="11.25">
      <c r="B155" s="146"/>
      <c r="D155" s="142" t="s">
        <v>157</v>
      </c>
      <c r="E155" s="147" t="s">
        <v>1</v>
      </c>
      <c r="F155" s="148" t="s">
        <v>185</v>
      </c>
      <c r="H155" s="149">
        <v>1117.04</v>
      </c>
      <c r="I155" s="150"/>
      <c r="L155" s="146"/>
      <c r="M155" s="151"/>
      <c r="T155" s="152"/>
      <c r="AT155" s="147" t="s">
        <v>157</v>
      </c>
      <c r="AU155" s="147" t="s">
        <v>85</v>
      </c>
      <c r="AV155" s="12" t="s">
        <v>85</v>
      </c>
      <c r="AW155" s="12" t="s">
        <v>32</v>
      </c>
      <c r="AX155" s="12" t="s">
        <v>75</v>
      </c>
      <c r="AY155" s="147" t="s">
        <v>120</v>
      </c>
    </row>
    <row r="156" spans="2:65" s="12" customFormat="1" ht="11.25">
      <c r="B156" s="146"/>
      <c r="D156" s="142" t="s">
        <v>157</v>
      </c>
      <c r="E156" s="147" t="s">
        <v>1</v>
      </c>
      <c r="F156" s="148" t="s">
        <v>186</v>
      </c>
      <c r="H156" s="149">
        <v>132</v>
      </c>
      <c r="I156" s="150"/>
      <c r="L156" s="146"/>
      <c r="M156" s="151"/>
      <c r="T156" s="152"/>
      <c r="AT156" s="147" t="s">
        <v>157</v>
      </c>
      <c r="AU156" s="147" t="s">
        <v>85</v>
      </c>
      <c r="AV156" s="12" t="s">
        <v>85</v>
      </c>
      <c r="AW156" s="12" t="s">
        <v>32</v>
      </c>
      <c r="AX156" s="12" t="s">
        <v>75</v>
      </c>
      <c r="AY156" s="147" t="s">
        <v>120</v>
      </c>
    </row>
    <row r="157" spans="2:65" s="13" customFormat="1" ht="11.25">
      <c r="B157" s="153"/>
      <c r="D157" s="142" t="s">
        <v>157</v>
      </c>
      <c r="E157" s="154" t="s">
        <v>1</v>
      </c>
      <c r="F157" s="155" t="s">
        <v>170</v>
      </c>
      <c r="H157" s="156">
        <v>1249.04</v>
      </c>
      <c r="I157" s="157"/>
      <c r="L157" s="153"/>
      <c r="M157" s="158"/>
      <c r="T157" s="159"/>
      <c r="AT157" s="154" t="s">
        <v>157</v>
      </c>
      <c r="AU157" s="154" t="s">
        <v>85</v>
      </c>
      <c r="AV157" s="13" t="s">
        <v>126</v>
      </c>
      <c r="AW157" s="13" t="s">
        <v>32</v>
      </c>
      <c r="AX157" s="13" t="s">
        <v>83</v>
      </c>
      <c r="AY157" s="154" t="s">
        <v>120</v>
      </c>
    </row>
    <row r="158" spans="2:65" s="1" customFormat="1" ht="24.2" customHeight="1">
      <c r="B158" s="127"/>
      <c r="C158" s="128" t="s">
        <v>187</v>
      </c>
      <c r="D158" s="128" t="s">
        <v>122</v>
      </c>
      <c r="E158" s="129" t="s">
        <v>188</v>
      </c>
      <c r="F158" s="130" t="s">
        <v>189</v>
      </c>
      <c r="G158" s="131" t="s">
        <v>125</v>
      </c>
      <c r="H158" s="132">
        <v>1249.04</v>
      </c>
      <c r="I158" s="133"/>
      <c r="J158" s="134">
        <f>ROUND(I158*H158,2)</f>
        <v>0</v>
      </c>
      <c r="K158" s="135"/>
      <c r="L158" s="30"/>
      <c r="M158" s="136" t="s">
        <v>1</v>
      </c>
      <c r="N158" s="137" t="s">
        <v>40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126</v>
      </c>
      <c r="AT158" s="140" t="s">
        <v>122</v>
      </c>
      <c r="AU158" s="140" t="s">
        <v>85</v>
      </c>
      <c r="AY158" s="15" t="s">
        <v>120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5" t="s">
        <v>83</v>
      </c>
      <c r="BK158" s="141">
        <f>ROUND(I158*H158,2)</f>
        <v>0</v>
      </c>
      <c r="BL158" s="15" t="s">
        <v>126</v>
      </c>
      <c r="BM158" s="140" t="s">
        <v>190</v>
      </c>
    </row>
    <row r="159" spans="2:65" s="1" customFormat="1" ht="24.2" customHeight="1">
      <c r="B159" s="127"/>
      <c r="C159" s="128" t="s">
        <v>191</v>
      </c>
      <c r="D159" s="128" t="s">
        <v>122</v>
      </c>
      <c r="E159" s="129" t="s">
        <v>192</v>
      </c>
      <c r="F159" s="130" t="s">
        <v>193</v>
      </c>
      <c r="G159" s="131" t="s">
        <v>155</v>
      </c>
      <c r="H159" s="132">
        <v>9.65</v>
      </c>
      <c r="I159" s="133"/>
      <c r="J159" s="134">
        <f>ROUND(I159*H159,2)</f>
        <v>0</v>
      </c>
      <c r="K159" s="135"/>
      <c r="L159" s="30"/>
      <c r="M159" s="136" t="s">
        <v>1</v>
      </c>
      <c r="N159" s="137" t="s">
        <v>40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126</v>
      </c>
      <c r="AT159" s="140" t="s">
        <v>122</v>
      </c>
      <c r="AU159" s="140" t="s">
        <v>85</v>
      </c>
      <c r="AY159" s="15" t="s">
        <v>120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83</v>
      </c>
      <c r="BK159" s="141">
        <f>ROUND(I159*H159,2)</f>
        <v>0</v>
      </c>
      <c r="BL159" s="15" t="s">
        <v>126</v>
      </c>
      <c r="BM159" s="140" t="s">
        <v>194</v>
      </c>
    </row>
    <row r="160" spans="2:65" s="1" customFormat="1" ht="37.9" customHeight="1">
      <c r="B160" s="127"/>
      <c r="C160" s="128" t="s">
        <v>195</v>
      </c>
      <c r="D160" s="128" t="s">
        <v>122</v>
      </c>
      <c r="E160" s="129" t="s">
        <v>196</v>
      </c>
      <c r="F160" s="130" t="s">
        <v>197</v>
      </c>
      <c r="G160" s="131" t="s">
        <v>155</v>
      </c>
      <c r="H160" s="132">
        <v>283.00599999999997</v>
      </c>
      <c r="I160" s="133"/>
      <c r="J160" s="134">
        <f>ROUND(I160*H160,2)</f>
        <v>0</v>
      </c>
      <c r="K160" s="135"/>
      <c r="L160" s="30"/>
      <c r="M160" s="136" t="s">
        <v>1</v>
      </c>
      <c r="N160" s="137" t="s">
        <v>40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126</v>
      </c>
      <c r="AT160" s="140" t="s">
        <v>122</v>
      </c>
      <c r="AU160" s="140" t="s">
        <v>85</v>
      </c>
      <c r="AY160" s="15" t="s">
        <v>120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83</v>
      </c>
      <c r="BK160" s="141">
        <f>ROUND(I160*H160,2)</f>
        <v>0</v>
      </c>
      <c r="BL160" s="15" t="s">
        <v>126</v>
      </c>
      <c r="BM160" s="140" t="s">
        <v>198</v>
      </c>
    </row>
    <row r="161" spans="2:65" s="12" customFormat="1" ht="11.25">
      <c r="B161" s="146"/>
      <c r="D161" s="142" t="s">
        <v>157</v>
      </c>
      <c r="E161" s="147" t="s">
        <v>1</v>
      </c>
      <c r="F161" s="148" t="s">
        <v>199</v>
      </c>
      <c r="H161" s="149">
        <v>53.58</v>
      </c>
      <c r="I161" s="150"/>
      <c r="L161" s="146"/>
      <c r="M161" s="151"/>
      <c r="T161" s="152"/>
      <c r="AT161" s="147" t="s">
        <v>157</v>
      </c>
      <c r="AU161" s="147" t="s">
        <v>85</v>
      </c>
      <c r="AV161" s="12" t="s">
        <v>85</v>
      </c>
      <c r="AW161" s="12" t="s">
        <v>32</v>
      </c>
      <c r="AX161" s="12" t="s">
        <v>75</v>
      </c>
      <c r="AY161" s="147" t="s">
        <v>120</v>
      </c>
    </row>
    <row r="162" spans="2:65" s="12" customFormat="1" ht="11.25">
      <c r="B162" s="146"/>
      <c r="D162" s="142" t="s">
        <v>157</v>
      </c>
      <c r="E162" s="147" t="s">
        <v>1</v>
      </c>
      <c r="F162" s="148" t="s">
        <v>200</v>
      </c>
      <c r="H162" s="149">
        <v>746.13800000000003</v>
      </c>
      <c r="I162" s="150"/>
      <c r="L162" s="146"/>
      <c r="M162" s="151"/>
      <c r="T162" s="152"/>
      <c r="AT162" s="147" t="s">
        <v>157</v>
      </c>
      <c r="AU162" s="147" t="s">
        <v>85</v>
      </c>
      <c r="AV162" s="12" t="s">
        <v>85</v>
      </c>
      <c r="AW162" s="12" t="s">
        <v>32</v>
      </c>
      <c r="AX162" s="12" t="s">
        <v>75</v>
      </c>
      <c r="AY162" s="147" t="s">
        <v>120</v>
      </c>
    </row>
    <row r="163" spans="2:65" s="12" customFormat="1" ht="11.25">
      <c r="B163" s="146"/>
      <c r="D163" s="142" t="s">
        <v>157</v>
      </c>
      <c r="E163" s="147" t="s">
        <v>1</v>
      </c>
      <c r="F163" s="148" t="s">
        <v>201</v>
      </c>
      <c r="H163" s="149">
        <v>-516.71199999999999</v>
      </c>
      <c r="I163" s="150"/>
      <c r="L163" s="146"/>
      <c r="M163" s="151"/>
      <c r="T163" s="152"/>
      <c r="AT163" s="147" t="s">
        <v>157</v>
      </c>
      <c r="AU163" s="147" t="s">
        <v>85</v>
      </c>
      <c r="AV163" s="12" t="s">
        <v>85</v>
      </c>
      <c r="AW163" s="12" t="s">
        <v>32</v>
      </c>
      <c r="AX163" s="12" t="s">
        <v>75</v>
      </c>
      <c r="AY163" s="147" t="s">
        <v>120</v>
      </c>
    </row>
    <row r="164" spans="2:65" s="13" customFormat="1" ht="11.25">
      <c r="B164" s="153"/>
      <c r="D164" s="142" t="s">
        <v>157</v>
      </c>
      <c r="E164" s="154" t="s">
        <v>1</v>
      </c>
      <c r="F164" s="155" t="s">
        <v>170</v>
      </c>
      <c r="H164" s="156">
        <v>283.00600000000009</v>
      </c>
      <c r="I164" s="157"/>
      <c r="L164" s="153"/>
      <c r="M164" s="158"/>
      <c r="T164" s="159"/>
      <c r="AT164" s="154" t="s">
        <v>157</v>
      </c>
      <c r="AU164" s="154" t="s">
        <v>85</v>
      </c>
      <c r="AV164" s="13" t="s">
        <v>126</v>
      </c>
      <c r="AW164" s="13" t="s">
        <v>32</v>
      </c>
      <c r="AX164" s="13" t="s">
        <v>83</v>
      </c>
      <c r="AY164" s="154" t="s">
        <v>120</v>
      </c>
    </row>
    <row r="165" spans="2:65" s="1" customFormat="1" ht="37.9" customHeight="1">
      <c r="B165" s="127"/>
      <c r="C165" s="128" t="s">
        <v>202</v>
      </c>
      <c r="D165" s="128" t="s">
        <v>122</v>
      </c>
      <c r="E165" s="129" t="s">
        <v>203</v>
      </c>
      <c r="F165" s="130" t="s">
        <v>204</v>
      </c>
      <c r="G165" s="131" t="s">
        <v>155</v>
      </c>
      <c r="H165" s="132">
        <v>2830.06</v>
      </c>
      <c r="I165" s="133"/>
      <c r="J165" s="134">
        <f>ROUND(I165*H165,2)</f>
        <v>0</v>
      </c>
      <c r="K165" s="135"/>
      <c r="L165" s="30"/>
      <c r="M165" s="136" t="s">
        <v>1</v>
      </c>
      <c r="N165" s="137" t="s">
        <v>40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126</v>
      </c>
      <c r="AT165" s="140" t="s">
        <v>122</v>
      </c>
      <c r="AU165" s="140" t="s">
        <v>85</v>
      </c>
      <c r="AY165" s="15" t="s">
        <v>120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5" t="s">
        <v>83</v>
      </c>
      <c r="BK165" s="141">
        <f>ROUND(I165*H165,2)</f>
        <v>0</v>
      </c>
      <c r="BL165" s="15" t="s">
        <v>126</v>
      </c>
      <c r="BM165" s="140" t="s">
        <v>205</v>
      </c>
    </row>
    <row r="166" spans="2:65" s="12" customFormat="1" ht="22.5">
      <c r="B166" s="146"/>
      <c r="D166" s="142" t="s">
        <v>157</v>
      </c>
      <c r="E166" s="147" t="s">
        <v>1</v>
      </c>
      <c r="F166" s="148" t="s">
        <v>206</v>
      </c>
      <c r="H166" s="149">
        <v>2830.06</v>
      </c>
      <c r="I166" s="150"/>
      <c r="L166" s="146"/>
      <c r="M166" s="151"/>
      <c r="T166" s="152"/>
      <c r="AT166" s="147" t="s">
        <v>157</v>
      </c>
      <c r="AU166" s="147" t="s">
        <v>85</v>
      </c>
      <c r="AV166" s="12" t="s">
        <v>85</v>
      </c>
      <c r="AW166" s="12" t="s">
        <v>32</v>
      </c>
      <c r="AX166" s="12" t="s">
        <v>83</v>
      </c>
      <c r="AY166" s="147" t="s">
        <v>120</v>
      </c>
    </row>
    <row r="167" spans="2:65" s="1" customFormat="1" ht="24.2" customHeight="1">
      <c r="B167" s="127"/>
      <c r="C167" s="128" t="s">
        <v>207</v>
      </c>
      <c r="D167" s="128" t="s">
        <v>122</v>
      </c>
      <c r="E167" s="129" t="s">
        <v>208</v>
      </c>
      <c r="F167" s="130" t="s">
        <v>209</v>
      </c>
      <c r="G167" s="131" t="s">
        <v>210</v>
      </c>
      <c r="H167" s="132">
        <v>509.411</v>
      </c>
      <c r="I167" s="133"/>
      <c r="J167" s="134">
        <f>ROUND(I167*H167,2)</f>
        <v>0</v>
      </c>
      <c r="K167" s="135"/>
      <c r="L167" s="30"/>
      <c r="M167" s="136" t="s">
        <v>1</v>
      </c>
      <c r="N167" s="137" t="s">
        <v>40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126</v>
      </c>
      <c r="AT167" s="140" t="s">
        <v>122</v>
      </c>
      <c r="AU167" s="140" t="s">
        <v>85</v>
      </c>
      <c r="AY167" s="15" t="s">
        <v>120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83</v>
      </c>
      <c r="BK167" s="141">
        <f>ROUND(I167*H167,2)</f>
        <v>0</v>
      </c>
      <c r="BL167" s="15" t="s">
        <v>126</v>
      </c>
      <c r="BM167" s="140" t="s">
        <v>211</v>
      </c>
    </row>
    <row r="168" spans="2:65" s="12" customFormat="1" ht="11.25">
      <c r="B168" s="146"/>
      <c r="D168" s="142" t="s">
        <v>157</v>
      </c>
      <c r="E168" s="147" t="s">
        <v>1</v>
      </c>
      <c r="F168" s="148" t="s">
        <v>212</v>
      </c>
      <c r="H168" s="149">
        <v>509.411</v>
      </c>
      <c r="I168" s="150"/>
      <c r="L168" s="146"/>
      <c r="M168" s="151"/>
      <c r="T168" s="152"/>
      <c r="AT168" s="147" t="s">
        <v>157</v>
      </c>
      <c r="AU168" s="147" t="s">
        <v>85</v>
      </c>
      <c r="AV168" s="12" t="s">
        <v>85</v>
      </c>
      <c r="AW168" s="12" t="s">
        <v>32</v>
      </c>
      <c r="AX168" s="12" t="s">
        <v>83</v>
      </c>
      <c r="AY168" s="147" t="s">
        <v>120</v>
      </c>
    </row>
    <row r="169" spans="2:65" s="1" customFormat="1" ht="16.5" customHeight="1">
      <c r="B169" s="127"/>
      <c r="C169" s="128" t="s">
        <v>213</v>
      </c>
      <c r="D169" s="128" t="s">
        <v>122</v>
      </c>
      <c r="E169" s="129" t="s">
        <v>214</v>
      </c>
      <c r="F169" s="130" t="s">
        <v>215</v>
      </c>
      <c r="G169" s="131" t="s">
        <v>155</v>
      </c>
      <c r="H169" s="132">
        <v>283.00599999999997</v>
      </c>
      <c r="I169" s="133"/>
      <c r="J169" s="134">
        <f>ROUND(I169*H169,2)</f>
        <v>0</v>
      </c>
      <c r="K169" s="135"/>
      <c r="L169" s="30"/>
      <c r="M169" s="136" t="s">
        <v>1</v>
      </c>
      <c r="N169" s="137" t="s">
        <v>40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126</v>
      </c>
      <c r="AT169" s="140" t="s">
        <v>122</v>
      </c>
      <c r="AU169" s="140" t="s">
        <v>85</v>
      </c>
      <c r="AY169" s="15" t="s">
        <v>120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83</v>
      </c>
      <c r="BK169" s="141">
        <f>ROUND(I169*H169,2)</f>
        <v>0</v>
      </c>
      <c r="BL169" s="15" t="s">
        <v>126</v>
      </c>
      <c r="BM169" s="140" t="s">
        <v>216</v>
      </c>
    </row>
    <row r="170" spans="2:65" s="1" customFormat="1" ht="24.2" customHeight="1">
      <c r="B170" s="127"/>
      <c r="C170" s="128" t="s">
        <v>217</v>
      </c>
      <c r="D170" s="128" t="s">
        <v>122</v>
      </c>
      <c r="E170" s="129" t="s">
        <v>218</v>
      </c>
      <c r="F170" s="130" t="s">
        <v>219</v>
      </c>
      <c r="G170" s="131" t="s">
        <v>155</v>
      </c>
      <c r="H170" s="132">
        <v>516.71199999999999</v>
      </c>
      <c r="I170" s="133"/>
      <c r="J170" s="134">
        <f>ROUND(I170*H170,2)</f>
        <v>0</v>
      </c>
      <c r="K170" s="135"/>
      <c r="L170" s="30"/>
      <c r="M170" s="136" t="s">
        <v>1</v>
      </c>
      <c r="N170" s="137" t="s">
        <v>40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126</v>
      </c>
      <c r="AT170" s="140" t="s">
        <v>122</v>
      </c>
      <c r="AU170" s="140" t="s">
        <v>85</v>
      </c>
      <c r="AY170" s="15" t="s">
        <v>120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5" t="s">
        <v>83</v>
      </c>
      <c r="BK170" s="141">
        <f>ROUND(I170*H170,2)</f>
        <v>0</v>
      </c>
      <c r="BL170" s="15" t="s">
        <v>126</v>
      </c>
      <c r="BM170" s="140" t="s">
        <v>220</v>
      </c>
    </row>
    <row r="171" spans="2:65" s="1" customFormat="1" ht="19.5">
      <c r="B171" s="30"/>
      <c r="D171" s="142" t="s">
        <v>128</v>
      </c>
      <c r="F171" s="143" t="s">
        <v>221</v>
      </c>
      <c r="I171" s="144"/>
      <c r="L171" s="30"/>
      <c r="M171" s="145"/>
      <c r="T171" s="54"/>
      <c r="AT171" s="15" t="s">
        <v>128</v>
      </c>
      <c r="AU171" s="15" t="s">
        <v>85</v>
      </c>
    </row>
    <row r="172" spans="2:65" s="12" customFormat="1" ht="11.25">
      <c r="B172" s="146"/>
      <c r="D172" s="142" t="s">
        <v>157</v>
      </c>
      <c r="E172" s="147" t="s">
        <v>1</v>
      </c>
      <c r="F172" s="148" t="s">
        <v>222</v>
      </c>
      <c r="H172" s="149">
        <v>461.77199999999999</v>
      </c>
      <c r="I172" s="150"/>
      <c r="L172" s="146"/>
      <c r="M172" s="151"/>
      <c r="T172" s="152"/>
      <c r="AT172" s="147" t="s">
        <v>157</v>
      </c>
      <c r="AU172" s="147" t="s">
        <v>85</v>
      </c>
      <c r="AV172" s="12" t="s">
        <v>85</v>
      </c>
      <c r="AW172" s="12" t="s">
        <v>32</v>
      </c>
      <c r="AX172" s="12" t="s">
        <v>75</v>
      </c>
      <c r="AY172" s="147" t="s">
        <v>120</v>
      </c>
    </row>
    <row r="173" spans="2:65" s="12" customFormat="1" ht="11.25">
      <c r="B173" s="146"/>
      <c r="D173" s="142" t="s">
        <v>157</v>
      </c>
      <c r="E173" s="147" t="s">
        <v>1</v>
      </c>
      <c r="F173" s="148" t="s">
        <v>223</v>
      </c>
      <c r="H173" s="149">
        <v>6.04</v>
      </c>
      <c r="I173" s="150"/>
      <c r="L173" s="146"/>
      <c r="M173" s="151"/>
      <c r="T173" s="152"/>
      <c r="AT173" s="147" t="s">
        <v>157</v>
      </c>
      <c r="AU173" s="147" t="s">
        <v>85</v>
      </c>
      <c r="AV173" s="12" t="s">
        <v>85</v>
      </c>
      <c r="AW173" s="12" t="s">
        <v>32</v>
      </c>
      <c r="AX173" s="12" t="s">
        <v>75</v>
      </c>
      <c r="AY173" s="147" t="s">
        <v>120</v>
      </c>
    </row>
    <row r="174" spans="2:65" s="12" customFormat="1" ht="11.25">
      <c r="B174" s="146"/>
      <c r="D174" s="142" t="s">
        <v>157</v>
      </c>
      <c r="E174" s="147" t="s">
        <v>1</v>
      </c>
      <c r="F174" s="148" t="s">
        <v>224</v>
      </c>
      <c r="H174" s="149">
        <v>21</v>
      </c>
      <c r="I174" s="150"/>
      <c r="L174" s="146"/>
      <c r="M174" s="151"/>
      <c r="T174" s="152"/>
      <c r="AT174" s="147" t="s">
        <v>157</v>
      </c>
      <c r="AU174" s="147" t="s">
        <v>85</v>
      </c>
      <c r="AV174" s="12" t="s">
        <v>85</v>
      </c>
      <c r="AW174" s="12" t="s">
        <v>32</v>
      </c>
      <c r="AX174" s="12" t="s">
        <v>75</v>
      </c>
      <c r="AY174" s="147" t="s">
        <v>120</v>
      </c>
    </row>
    <row r="175" spans="2:65" s="12" customFormat="1" ht="11.25">
      <c r="B175" s="146"/>
      <c r="D175" s="142" t="s">
        <v>157</v>
      </c>
      <c r="E175" s="147" t="s">
        <v>1</v>
      </c>
      <c r="F175" s="148" t="s">
        <v>225</v>
      </c>
      <c r="H175" s="149">
        <v>27.9</v>
      </c>
      <c r="I175" s="150"/>
      <c r="L175" s="146"/>
      <c r="M175" s="151"/>
      <c r="T175" s="152"/>
      <c r="AT175" s="147" t="s">
        <v>157</v>
      </c>
      <c r="AU175" s="147" t="s">
        <v>85</v>
      </c>
      <c r="AV175" s="12" t="s">
        <v>85</v>
      </c>
      <c r="AW175" s="12" t="s">
        <v>32</v>
      </c>
      <c r="AX175" s="12" t="s">
        <v>75</v>
      </c>
      <c r="AY175" s="147" t="s">
        <v>120</v>
      </c>
    </row>
    <row r="176" spans="2:65" s="13" customFormat="1" ht="11.25">
      <c r="B176" s="153"/>
      <c r="D176" s="142" t="s">
        <v>157</v>
      </c>
      <c r="E176" s="154" t="s">
        <v>1</v>
      </c>
      <c r="F176" s="155" t="s">
        <v>170</v>
      </c>
      <c r="H176" s="156">
        <v>516.71199999999999</v>
      </c>
      <c r="I176" s="157"/>
      <c r="L176" s="153"/>
      <c r="M176" s="158"/>
      <c r="T176" s="159"/>
      <c r="AT176" s="154" t="s">
        <v>157</v>
      </c>
      <c r="AU176" s="154" t="s">
        <v>85</v>
      </c>
      <c r="AV176" s="13" t="s">
        <v>126</v>
      </c>
      <c r="AW176" s="13" t="s">
        <v>32</v>
      </c>
      <c r="AX176" s="13" t="s">
        <v>83</v>
      </c>
      <c r="AY176" s="154" t="s">
        <v>120</v>
      </c>
    </row>
    <row r="177" spans="2:65" s="1" customFormat="1" ht="24.2" customHeight="1">
      <c r="B177" s="127"/>
      <c r="C177" s="128" t="s">
        <v>226</v>
      </c>
      <c r="D177" s="128" t="s">
        <v>122</v>
      </c>
      <c r="E177" s="129" t="s">
        <v>227</v>
      </c>
      <c r="F177" s="130" t="s">
        <v>228</v>
      </c>
      <c r="G177" s="131" t="s">
        <v>155</v>
      </c>
      <c r="H177" s="132">
        <v>173.16</v>
      </c>
      <c r="I177" s="133"/>
      <c r="J177" s="134">
        <f>ROUND(I177*H177,2)</f>
        <v>0</v>
      </c>
      <c r="K177" s="135"/>
      <c r="L177" s="30"/>
      <c r="M177" s="136" t="s">
        <v>1</v>
      </c>
      <c r="N177" s="137" t="s">
        <v>40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126</v>
      </c>
      <c r="AT177" s="140" t="s">
        <v>122</v>
      </c>
      <c r="AU177" s="140" t="s">
        <v>85</v>
      </c>
      <c r="AY177" s="15" t="s">
        <v>120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83</v>
      </c>
      <c r="BK177" s="141">
        <f>ROUND(I177*H177,2)</f>
        <v>0</v>
      </c>
      <c r="BL177" s="15" t="s">
        <v>126</v>
      </c>
      <c r="BM177" s="140" t="s">
        <v>229</v>
      </c>
    </row>
    <row r="178" spans="2:65" s="1" customFormat="1" ht="16.5" customHeight="1">
      <c r="B178" s="127"/>
      <c r="C178" s="160" t="s">
        <v>7</v>
      </c>
      <c r="D178" s="160" t="s">
        <v>230</v>
      </c>
      <c r="E178" s="161" t="s">
        <v>231</v>
      </c>
      <c r="F178" s="162" t="s">
        <v>232</v>
      </c>
      <c r="G178" s="163" t="s">
        <v>210</v>
      </c>
      <c r="H178" s="164">
        <v>346.32</v>
      </c>
      <c r="I178" s="165"/>
      <c r="J178" s="166">
        <f>ROUND(I178*H178,2)</f>
        <v>0</v>
      </c>
      <c r="K178" s="167"/>
      <c r="L178" s="168"/>
      <c r="M178" s="169" t="s">
        <v>1</v>
      </c>
      <c r="N178" s="170" t="s">
        <v>40</v>
      </c>
      <c r="P178" s="138">
        <f>O178*H178</f>
        <v>0</v>
      </c>
      <c r="Q178" s="138">
        <v>1</v>
      </c>
      <c r="R178" s="138">
        <f>Q178*H178</f>
        <v>346.32</v>
      </c>
      <c r="S178" s="138">
        <v>0</v>
      </c>
      <c r="T178" s="139">
        <f>S178*H178</f>
        <v>0</v>
      </c>
      <c r="AR178" s="140" t="s">
        <v>159</v>
      </c>
      <c r="AT178" s="140" t="s">
        <v>230</v>
      </c>
      <c r="AU178" s="140" t="s">
        <v>85</v>
      </c>
      <c r="AY178" s="15" t="s">
        <v>120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83</v>
      </c>
      <c r="BK178" s="141">
        <f>ROUND(I178*H178,2)</f>
        <v>0</v>
      </c>
      <c r="BL178" s="15" t="s">
        <v>126</v>
      </c>
      <c r="BM178" s="140" t="s">
        <v>233</v>
      </c>
    </row>
    <row r="179" spans="2:65" s="12" customFormat="1" ht="11.25">
      <c r="B179" s="146"/>
      <c r="D179" s="142" t="s">
        <v>157</v>
      </c>
      <c r="F179" s="148" t="s">
        <v>234</v>
      </c>
      <c r="H179" s="149">
        <v>346.32</v>
      </c>
      <c r="I179" s="150"/>
      <c r="L179" s="146"/>
      <c r="M179" s="151"/>
      <c r="T179" s="152"/>
      <c r="AT179" s="147" t="s">
        <v>157</v>
      </c>
      <c r="AU179" s="147" t="s">
        <v>85</v>
      </c>
      <c r="AV179" s="12" t="s">
        <v>85</v>
      </c>
      <c r="AW179" s="12" t="s">
        <v>3</v>
      </c>
      <c r="AX179" s="12" t="s">
        <v>83</v>
      </c>
      <c r="AY179" s="147" t="s">
        <v>120</v>
      </c>
    </row>
    <row r="180" spans="2:65" s="1" customFormat="1" ht="33" customHeight="1">
      <c r="B180" s="127"/>
      <c r="C180" s="128" t="s">
        <v>235</v>
      </c>
      <c r="D180" s="128" t="s">
        <v>122</v>
      </c>
      <c r="E180" s="129" t="s">
        <v>236</v>
      </c>
      <c r="F180" s="130" t="s">
        <v>237</v>
      </c>
      <c r="G180" s="131" t="s">
        <v>125</v>
      </c>
      <c r="H180" s="132">
        <v>374</v>
      </c>
      <c r="I180" s="133"/>
      <c r="J180" s="134">
        <f>ROUND(I180*H180,2)</f>
        <v>0</v>
      </c>
      <c r="K180" s="135"/>
      <c r="L180" s="30"/>
      <c r="M180" s="136" t="s">
        <v>1</v>
      </c>
      <c r="N180" s="137" t="s">
        <v>40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126</v>
      </c>
      <c r="AT180" s="140" t="s">
        <v>122</v>
      </c>
      <c r="AU180" s="140" t="s">
        <v>85</v>
      </c>
      <c r="AY180" s="15" t="s">
        <v>120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83</v>
      </c>
      <c r="BK180" s="141">
        <f>ROUND(I180*H180,2)</f>
        <v>0</v>
      </c>
      <c r="BL180" s="15" t="s">
        <v>126</v>
      </c>
      <c r="BM180" s="140" t="s">
        <v>238</v>
      </c>
    </row>
    <row r="181" spans="2:65" s="1" customFormat="1" ht="24.2" customHeight="1">
      <c r="B181" s="127"/>
      <c r="C181" s="128" t="s">
        <v>239</v>
      </c>
      <c r="D181" s="128" t="s">
        <v>122</v>
      </c>
      <c r="E181" s="129" t="s">
        <v>240</v>
      </c>
      <c r="F181" s="130" t="s">
        <v>241</v>
      </c>
      <c r="G181" s="131" t="s">
        <v>125</v>
      </c>
      <c r="H181" s="132">
        <v>374</v>
      </c>
      <c r="I181" s="133"/>
      <c r="J181" s="134">
        <f>ROUND(I181*H181,2)</f>
        <v>0</v>
      </c>
      <c r="K181" s="135"/>
      <c r="L181" s="30"/>
      <c r="M181" s="136" t="s">
        <v>1</v>
      </c>
      <c r="N181" s="137" t="s">
        <v>40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126</v>
      </c>
      <c r="AT181" s="140" t="s">
        <v>122</v>
      </c>
      <c r="AU181" s="140" t="s">
        <v>85</v>
      </c>
      <c r="AY181" s="15" t="s">
        <v>120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5" t="s">
        <v>83</v>
      </c>
      <c r="BK181" s="141">
        <f>ROUND(I181*H181,2)</f>
        <v>0</v>
      </c>
      <c r="BL181" s="15" t="s">
        <v>126</v>
      </c>
      <c r="BM181" s="140" t="s">
        <v>242</v>
      </c>
    </row>
    <row r="182" spans="2:65" s="1" customFormat="1" ht="16.5" customHeight="1">
      <c r="B182" s="127"/>
      <c r="C182" s="160" t="s">
        <v>243</v>
      </c>
      <c r="D182" s="160" t="s">
        <v>230</v>
      </c>
      <c r="E182" s="161" t="s">
        <v>244</v>
      </c>
      <c r="F182" s="162" t="s">
        <v>245</v>
      </c>
      <c r="G182" s="163" t="s">
        <v>246</v>
      </c>
      <c r="H182" s="164">
        <v>11.22</v>
      </c>
      <c r="I182" s="165"/>
      <c r="J182" s="166">
        <f>ROUND(I182*H182,2)</f>
        <v>0</v>
      </c>
      <c r="K182" s="167"/>
      <c r="L182" s="168"/>
      <c r="M182" s="169" t="s">
        <v>1</v>
      </c>
      <c r="N182" s="170" t="s">
        <v>40</v>
      </c>
      <c r="P182" s="138">
        <f>O182*H182</f>
        <v>0</v>
      </c>
      <c r="Q182" s="138">
        <v>1E-3</v>
      </c>
      <c r="R182" s="138">
        <f>Q182*H182</f>
        <v>1.1220000000000001E-2</v>
      </c>
      <c r="S182" s="138">
        <v>0</v>
      </c>
      <c r="T182" s="139">
        <f>S182*H182</f>
        <v>0</v>
      </c>
      <c r="AR182" s="140" t="s">
        <v>159</v>
      </c>
      <c r="AT182" s="140" t="s">
        <v>230</v>
      </c>
      <c r="AU182" s="140" t="s">
        <v>85</v>
      </c>
      <c r="AY182" s="15" t="s">
        <v>120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83</v>
      </c>
      <c r="BK182" s="141">
        <f>ROUND(I182*H182,2)</f>
        <v>0</v>
      </c>
      <c r="BL182" s="15" t="s">
        <v>126</v>
      </c>
      <c r="BM182" s="140" t="s">
        <v>247</v>
      </c>
    </row>
    <row r="183" spans="2:65" s="12" customFormat="1" ht="11.25">
      <c r="B183" s="146"/>
      <c r="D183" s="142" t="s">
        <v>157</v>
      </c>
      <c r="F183" s="148" t="s">
        <v>248</v>
      </c>
      <c r="H183" s="149">
        <v>11.22</v>
      </c>
      <c r="I183" s="150"/>
      <c r="L183" s="146"/>
      <c r="M183" s="151"/>
      <c r="T183" s="152"/>
      <c r="AT183" s="147" t="s">
        <v>157</v>
      </c>
      <c r="AU183" s="147" t="s">
        <v>85</v>
      </c>
      <c r="AV183" s="12" t="s">
        <v>85</v>
      </c>
      <c r="AW183" s="12" t="s">
        <v>3</v>
      </c>
      <c r="AX183" s="12" t="s">
        <v>83</v>
      </c>
      <c r="AY183" s="147" t="s">
        <v>120</v>
      </c>
    </row>
    <row r="184" spans="2:65" s="11" customFormat="1" ht="22.9" customHeight="1">
      <c r="B184" s="115"/>
      <c r="D184" s="116" t="s">
        <v>74</v>
      </c>
      <c r="E184" s="125" t="s">
        <v>85</v>
      </c>
      <c r="F184" s="125" t="s">
        <v>249</v>
      </c>
      <c r="I184" s="118"/>
      <c r="J184" s="126">
        <f>BK184</f>
        <v>0</v>
      </c>
      <c r="L184" s="115"/>
      <c r="M184" s="120"/>
      <c r="P184" s="121">
        <f>SUM(P185:P187)</f>
        <v>0</v>
      </c>
      <c r="R184" s="121">
        <f>SUM(R185:R187)</f>
        <v>8.7565449999999991</v>
      </c>
      <c r="T184" s="122">
        <f>SUM(T185:T187)</f>
        <v>0</v>
      </c>
      <c r="AR184" s="116" t="s">
        <v>83</v>
      </c>
      <c r="AT184" s="123" t="s">
        <v>74</v>
      </c>
      <c r="AU184" s="123" t="s">
        <v>83</v>
      </c>
      <c r="AY184" s="116" t="s">
        <v>120</v>
      </c>
      <c r="BK184" s="124">
        <f>SUM(BK185:BK187)</f>
        <v>0</v>
      </c>
    </row>
    <row r="185" spans="2:65" s="1" customFormat="1" ht="16.5" customHeight="1">
      <c r="B185" s="127"/>
      <c r="C185" s="128" t="s">
        <v>250</v>
      </c>
      <c r="D185" s="128" t="s">
        <v>122</v>
      </c>
      <c r="E185" s="129" t="s">
        <v>251</v>
      </c>
      <c r="F185" s="130" t="s">
        <v>252</v>
      </c>
      <c r="G185" s="131" t="s">
        <v>155</v>
      </c>
      <c r="H185" s="132">
        <v>3.5</v>
      </c>
      <c r="I185" s="133"/>
      <c r="J185" s="134">
        <f>ROUND(I185*H185,2)</f>
        <v>0</v>
      </c>
      <c r="K185" s="135"/>
      <c r="L185" s="30"/>
      <c r="M185" s="136" t="s">
        <v>1</v>
      </c>
      <c r="N185" s="137" t="s">
        <v>40</v>
      </c>
      <c r="P185" s="138">
        <f>O185*H185</f>
        <v>0</v>
      </c>
      <c r="Q185" s="138">
        <v>2.5018699999999998</v>
      </c>
      <c r="R185" s="138">
        <f>Q185*H185</f>
        <v>8.7565449999999991</v>
      </c>
      <c r="S185" s="138">
        <v>0</v>
      </c>
      <c r="T185" s="139">
        <f>S185*H185</f>
        <v>0</v>
      </c>
      <c r="AR185" s="140" t="s">
        <v>126</v>
      </c>
      <c r="AT185" s="140" t="s">
        <v>122</v>
      </c>
      <c r="AU185" s="140" t="s">
        <v>85</v>
      </c>
      <c r="AY185" s="15" t="s">
        <v>120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83</v>
      </c>
      <c r="BK185" s="141">
        <f>ROUND(I185*H185,2)</f>
        <v>0</v>
      </c>
      <c r="BL185" s="15" t="s">
        <v>126</v>
      </c>
      <c r="BM185" s="140" t="s">
        <v>253</v>
      </c>
    </row>
    <row r="186" spans="2:65" s="1" customFormat="1" ht="19.5">
      <c r="B186" s="30"/>
      <c r="D186" s="142" t="s">
        <v>128</v>
      </c>
      <c r="F186" s="143" t="s">
        <v>254</v>
      </c>
      <c r="I186" s="144"/>
      <c r="L186" s="30"/>
      <c r="M186" s="145"/>
      <c r="T186" s="54"/>
      <c r="AT186" s="15" t="s">
        <v>128</v>
      </c>
      <c r="AU186" s="15" t="s">
        <v>85</v>
      </c>
    </row>
    <row r="187" spans="2:65" s="12" customFormat="1" ht="11.25">
      <c r="B187" s="146"/>
      <c r="D187" s="142" t="s">
        <v>157</v>
      </c>
      <c r="E187" s="147" t="s">
        <v>1</v>
      </c>
      <c r="F187" s="148" t="s">
        <v>255</v>
      </c>
      <c r="H187" s="149">
        <v>3.5</v>
      </c>
      <c r="I187" s="150"/>
      <c r="L187" s="146"/>
      <c r="M187" s="151"/>
      <c r="T187" s="152"/>
      <c r="AT187" s="147" t="s">
        <v>157</v>
      </c>
      <c r="AU187" s="147" t="s">
        <v>85</v>
      </c>
      <c r="AV187" s="12" t="s">
        <v>85</v>
      </c>
      <c r="AW187" s="12" t="s">
        <v>32</v>
      </c>
      <c r="AX187" s="12" t="s">
        <v>83</v>
      </c>
      <c r="AY187" s="147" t="s">
        <v>120</v>
      </c>
    </row>
    <row r="188" spans="2:65" s="11" customFormat="1" ht="22.9" customHeight="1">
      <c r="B188" s="115"/>
      <c r="D188" s="116" t="s">
        <v>74</v>
      </c>
      <c r="E188" s="125" t="s">
        <v>126</v>
      </c>
      <c r="F188" s="125" t="s">
        <v>256</v>
      </c>
      <c r="I188" s="118"/>
      <c r="J188" s="126">
        <f>BK188</f>
        <v>0</v>
      </c>
      <c r="L188" s="115"/>
      <c r="M188" s="120"/>
      <c r="P188" s="121">
        <f>SUM(P189:P197)</f>
        <v>0</v>
      </c>
      <c r="R188" s="121">
        <f>SUM(R189:R197)</f>
        <v>0</v>
      </c>
      <c r="T188" s="122">
        <f>SUM(T189:T197)</f>
        <v>0</v>
      </c>
      <c r="AR188" s="116" t="s">
        <v>83</v>
      </c>
      <c r="AT188" s="123" t="s">
        <v>74</v>
      </c>
      <c r="AU188" s="123" t="s">
        <v>83</v>
      </c>
      <c r="AY188" s="116" t="s">
        <v>120</v>
      </c>
      <c r="BK188" s="124">
        <f>SUM(BK189:BK197)</f>
        <v>0</v>
      </c>
    </row>
    <row r="189" spans="2:65" s="1" customFormat="1" ht="21.75" customHeight="1">
      <c r="B189" s="127"/>
      <c r="C189" s="128" t="s">
        <v>257</v>
      </c>
      <c r="D189" s="128" t="s">
        <v>122</v>
      </c>
      <c r="E189" s="129" t="s">
        <v>258</v>
      </c>
      <c r="F189" s="130" t="s">
        <v>259</v>
      </c>
      <c r="G189" s="131" t="s">
        <v>125</v>
      </c>
      <c r="H189" s="132">
        <v>60</v>
      </c>
      <c r="I189" s="133"/>
      <c r="J189" s="134">
        <f>ROUND(I189*H189,2)</f>
        <v>0</v>
      </c>
      <c r="K189" s="135"/>
      <c r="L189" s="30"/>
      <c r="M189" s="136" t="s">
        <v>1</v>
      </c>
      <c r="N189" s="137" t="s">
        <v>40</v>
      </c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AR189" s="140" t="s">
        <v>126</v>
      </c>
      <c r="AT189" s="140" t="s">
        <v>122</v>
      </c>
      <c r="AU189" s="140" t="s">
        <v>85</v>
      </c>
      <c r="AY189" s="15" t="s">
        <v>120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5" t="s">
        <v>83</v>
      </c>
      <c r="BK189" s="141">
        <f>ROUND(I189*H189,2)</f>
        <v>0</v>
      </c>
      <c r="BL189" s="15" t="s">
        <v>126</v>
      </c>
      <c r="BM189" s="140" t="s">
        <v>260</v>
      </c>
    </row>
    <row r="190" spans="2:65" s="12" customFormat="1" ht="11.25">
      <c r="B190" s="146"/>
      <c r="D190" s="142" t="s">
        <v>157</v>
      </c>
      <c r="E190" s="147" t="s">
        <v>1</v>
      </c>
      <c r="F190" s="148" t="s">
        <v>261</v>
      </c>
      <c r="H190" s="149">
        <v>56</v>
      </c>
      <c r="I190" s="150"/>
      <c r="L190" s="146"/>
      <c r="M190" s="151"/>
      <c r="T190" s="152"/>
      <c r="AT190" s="147" t="s">
        <v>157</v>
      </c>
      <c r="AU190" s="147" t="s">
        <v>85</v>
      </c>
      <c r="AV190" s="12" t="s">
        <v>85</v>
      </c>
      <c r="AW190" s="12" t="s">
        <v>32</v>
      </c>
      <c r="AX190" s="12" t="s">
        <v>75</v>
      </c>
      <c r="AY190" s="147" t="s">
        <v>120</v>
      </c>
    </row>
    <row r="191" spans="2:65" s="12" customFormat="1" ht="11.25">
      <c r="B191" s="146"/>
      <c r="D191" s="142" t="s">
        <v>157</v>
      </c>
      <c r="E191" s="147" t="s">
        <v>1</v>
      </c>
      <c r="F191" s="148" t="s">
        <v>262</v>
      </c>
      <c r="H191" s="149">
        <v>4</v>
      </c>
      <c r="I191" s="150"/>
      <c r="L191" s="146"/>
      <c r="M191" s="151"/>
      <c r="T191" s="152"/>
      <c r="AT191" s="147" t="s">
        <v>157</v>
      </c>
      <c r="AU191" s="147" t="s">
        <v>85</v>
      </c>
      <c r="AV191" s="12" t="s">
        <v>85</v>
      </c>
      <c r="AW191" s="12" t="s">
        <v>32</v>
      </c>
      <c r="AX191" s="12" t="s">
        <v>75</v>
      </c>
      <c r="AY191" s="147" t="s">
        <v>120</v>
      </c>
    </row>
    <row r="192" spans="2:65" s="13" customFormat="1" ht="11.25">
      <c r="B192" s="153"/>
      <c r="D192" s="142" t="s">
        <v>157</v>
      </c>
      <c r="E192" s="154" t="s">
        <v>1</v>
      </c>
      <c r="F192" s="155" t="s">
        <v>170</v>
      </c>
      <c r="H192" s="156">
        <v>60</v>
      </c>
      <c r="I192" s="157"/>
      <c r="L192" s="153"/>
      <c r="M192" s="158"/>
      <c r="T192" s="159"/>
      <c r="AT192" s="154" t="s">
        <v>157</v>
      </c>
      <c r="AU192" s="154" t="s">
        <v>85</v>
      </c>
      <c r="AV192" s="13" t="s">
        <v>126</v>
      </c>
      <c r="AW192" s="13" t="s">
        <v>32</v>
      </c>
      <c r="AX192" s="13" t="s">
        <v>83</v>
      </c>
      <c r="AY192" s="154" t="s">
        <v>120</v>
      </c>
    </row>
    <row r="193" spans="2:65" s="1" customFormat="1" ht="24.2" customHeight="1">
      <c r="B193" s="127"/>
      <c r="C193" s="128" t="s">
        <v>263</v>
      </c>
      <c r="D193" s="128" t="s">
        <v>122</v>
      </c>
      <c r="E193" s="129" t="s">
        <v>264</v>
      </c>
      <c r="F193" s="130" t="s">
        <v>265</v>
      </c>
      <c r="G193" s="131" t="s">
        <v>155</v>
      </c>
      <c r="H193" s="132">
        <v>34.96</v>
      </c>
      <c r="I193" s="133"/>
      <c r="J193" s="134">
        <f>ROUND(I193*H193,2)</f>
        <v>0</v>
      </c>
      <c r="K193" s="135"/>
      <c r="L193" s="30"/>
      <c r="M193" s="136" t="s">
        <v>1</v>
      </c>
      <c r="N193" s="137" t="s">
        <v>40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126</v>
      </c>
      <c r="AT193" s="140" t="s">
        <v>122</v>
      </c>
      <c r="AU193" s="140" t="s">
        <v>85</v>
      </c>
      <c r="AY193" s="15" t="s">
        <v>120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83</v>
      </c>
      <c r="BK193" s="141">
        <f>ROUND(I193*H193,2)</f>
        <v>0</v>
      </c>
      <c r="BL193" s="15" t="s">
        <v>126</v>
      </c>
      <c r="BM193" s="140" t="s">
        <v>266</v>
      </c>
    </row>
    <row r="194" spans="2:65" s="1" customFormat="1" ht="19.5">
      <c r="B194" s="30"/>
      <c r="D194" s="142" t="s">
        <v>128</v>
      </c>
      <c r="F194" s="143" t="s">
        <v>267</v>
      </c>
      <c r="I194" s="144"/>
      <c r="L194" s="30"/>
      <c r="M194" s="145"/>
      <c r="T194" s="54"/>
      <c r="AT194" s="15" t="s">
        <v>128</v>
      </c>
      <c r="AU194" s="15" t="s">
        <v>85</v>
      </c>
    </row>
    <row r="195" spans="2:65" s="12" customFormat="1" ht="11.25">
      <c r="B195" s="146"/>
      <c r="D195" s="142" t="s">
        <v>157</v>
      </c>
      <c r="E195" s="147" t="s">
        <v>1</v>
      </c>
      <c r="F195" s="148" t="s">
        <v>268</v>
      </c>
      <c r="H195" s="149">
        <v>34.799999999999997</v>
      </c>
      <c r="I195" s="150"/>
      <c r="L195" s="146"/>
      <c r="M195" s="151"/>
      <c r="T195" s="152"/>
      <c r="AT195" s="147" t="s">
        <v>157</v>
      </c>
      <c r="AU195" s="147" t="s">
        <v>85</v>
      </c>
      <c r="AV195" s="12" t="s">
        <v>85</v>
      </c>
      <c r="AW195" s="12" t="s">
        <v>32</v>
      </c>
      <c r="AX195" s="12" t="s">
        <v>75</v>
      </c>
      <c r="AY195" s="147" t="s">
        <v>120</v>
      </c>
    </row>
    <row r="196" spans="2:65" s="12" customFormat="1" ht="11.25">
      <c r="B196" s="146"/>
      <c r="D196" s="142" t="s">
        <v>157</v>
      </c>
      <c r="E196" s="147" t="s">
        <v>1</v>
      </c>
      <c r="F196" s="148" t="s">
        <v>269</v>
      </c>
      <c r="H196" s="149">
        <v>0.16</v>
      </c>
      <c r="I196" s="150"/>
      <c r="L196" s="146"/>
      <c r="M196" s="151"/>
      <c r="T196" s="152"/>
      <c r="AT196" s="147" t="s">
        <v>157</v>
      </c>
      <c r="AU196" s="147" t="s">
        <v>85</v>
      </c>
      <c r="AV196" s="12" t="s">
        <v>85</v>
      </c>
      <c r="AW196" s="12" t="s">
        <v>32</v>
      </c>
      <c r="AX196" s="12" t="s">
        <v>75</v>
      </c>
      <c r="AY196" s="147" t="s">
        <v>120</v>
      </c>
    </row>
    <row r="197" spans="2:65" s="13" customFormat="1" ht="11.25">
      <c r="B197" s="153"/>
      <c r="D197" s="142" t="s">
        <v>157</v>
      </c>
      <c r="E197" s="154" t="s">
        <v>1</v>
      </c>
      <c r="F197" s="155" t="s">
        <v>170</v>
      </c>
      <c r="H197" s="156">
        <v>34.959999999999994</v>
      </c>
      <c r="I197" s="157"/>
      <c r="L197" s="153"/>
      <c r="M197" s="158"/>
      <c r="T197" s="159"/>
      <c r="AT197" s="154" t="s">
        <v>157</v>
      </c>
      <c r="AU197" s="154" t="s">
        <v>85</v>
      </c>
      <c r="AV197" s="13" t="s">
        <v>126</v>
      </c>
      <c r="AW197" s="13" t="s">
        <v>32</v>
      </c>
      <c r="AX197" s="13" t="s">
        <v>83</v>
      </c>
      <c r="AY197" s="154" t="s">
        <v>120</v>
      </c>
    </row>
    <row r="198" spans="2:65" s="11" customFormat="1" ht="22.9" customHeight="1">
      <c r="B198" s="115"/>
      <c r="D198" s="116" t="s">
        <v>74</v>
      </c>
      <c r="E198" s="125" t="s">
        <v>144</v>
      </c>
      <c r="F198" s="125" t="s">
        <v>270</v>
      </c>
      <c r="I198" s="118"/>
      <c r="J198" s="126">
        <f>BK198</f>
        <v>0</v>
      </c>
      <c r="L198" s="115"/>
      <c r="M198" s="120"/>
      <c r="P198" s="121">
        <f>SUM(P199:P212)</f>
        <v>0</v>
      </c>
      <c r="R198" s="121">
        <f>SUM(R199:R212)</f>
        <v>4.0309600000000003</v>
      </c>
      <c r="T198" s="122">
        <f>SUM(T199:T212)</f>
        <v>0</v>
      </c>
      <c r="AR198" s="116" t="s">
        <v>83</v>
      </c>
      <c r="AT198" s="123" t="s">
        <v>74</v>
      </c>
      <c r="AU198" s="123" t="s">
        <v>83</v>
      </c>
      <c r="AY198" s="116" t="s">
        <v>120</v>
      </c>
      <c r="BK198" s="124">
        <f>SUM(BK199:BK212)</f>
        <v>0</v>
      </c>
    </row>
    <row r="199" spans="2:65" s="1" customFormat="1" ht="21.75" customHeight="1">
      <c r="B199" s="127"/>
      <c r="C199" s="128" t="s">
        <v>271</v>
      </c>
      <c r="D199" s="128" t="s">
        <v>122</v>
      </c>
      <c r="E199" s="129" t="s">
        <v>272</v>
      </c>
      <c r="F199" s="130" t="s">
        <v>273</v>
      </c>
      <c r="G199" s="131" t="s">
        <v>125</v>
      </c>
      <c r="H199" s="132">
        <v>33</v>
      </c>
      <c r="I199" s="133"/>
      <c r="J199" s="134">
        <f>ROUND(I199*H199,2)</f>
        <v>0</v>
      </c>
      <c r="K199" s="135"/>
      <c r="L199" s="30"/>
      <c r="M199" s="136" t="s">
        <v>1</v>
      </c>
      <c r="N199" s="137" t="s">
        <v>40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126</v>
      </c>
      <c r="AT199" s="140" t="s">
        <v>122</v>
      </c>
      <c r="AU199" s="140" t="s">
        <v>85</v>
      </c>
      <c r="AY199" s="15" t="s">
        <v>120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83</v>
      </c>
      <c r="BK199" s="141">
        <f>ROUND(I199*H199,2)</f>
        <v>0</v>
      </c>
      <c r="BL199" s="15" t="s">
        <v>126</v>
      </c>
      <c r="BM199" s="140" t="s">
        <v>274</v>
      </c>
    </row>
    <row r="200" spans="2:65" s="1" customFormat="1" ht="29.25">
      <c r="B200" s="30"/>
      <c r="D200" s="142" t="s">
        <v>128</v>
      </c>
      <c r="F200" s="143" t="s">
        <v>275</v>
      </c>
      <c r="I200" s="144"/>
      <c r="L200" s="30"/>
      <c r="M200" s="145"/>
      <c r="T200" s="54"/>
      <c r="AT200" s="15" t="s">
        <v>128</v>
      </c>
      <c r="AU200" s="15" t="s">
        <v>85</v>
      </c>
    </row>
    <row r="201" spans="2:65" s="1" customFormat="1" ht="24.2" customHeight="1">
      <c r="B201" s="127"/>
      <c r="C201" s="128" t="s">
        <v>276</v>
      </c>
      <c r="D201" s="128" t="s">
        <v>122</v>
      </c>
      <c r="E201" s="129" t="s">
        <v>277</v>
      </c>
      <c r="F201" s="130" t="s">
        <v>278</v>
      </c>
      <c r="G201" s="131" t="s">
        <v>125</v>
      </c>
      <c r="H201" s="132">
        <v>33</v>
      </c>
      <c r="I201" s="133"/>
      <c r="J201" s="134">
        <f>ROUND(I201*H201,2)</f>
        <v>0</v>
      </c>
      <c r="K201" s="135"/>
      <c r="L201" s="30"/>
      <c r="M201" s="136" t="s">
        <v>1</v>
      </c>
      <c r="N201" s="137" t="s">
        <v>40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126</v>
      </c>
      <c r="AT201" s="140" t="s">
        <v>122</v>
      </c>
      <c r="AU201" s="140" t="s">
        <v>85</v>
      </c>
      <c r="AY201" s="15" t="s">
        <v>120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83</v>
      </c>
      <c r="BK201" s="141">
        <f>ROUND(I201*H201,2)</f>
        <v>0</v>
      </c>
      <c r="BL201" s="15" t="s">
        <v>126</v>
      </c>
      <c r="BM201" s="140" t="s">
        <v>279</v>
      </c>
    </row>
    <row r="202" spans="2:65" s="1" customFormat="1" ht="29.25">
      <c r="B202" s="30"/>
      <c r="D202" s="142" t="s">
        <v>128</v>
      </c>
      <c r="F202" s="143" t="s">
        <v>280</v>
      </c>
      <c r="I202" s="144"/>
      <c r="L202" s="30"/>
      <c r="M202" s="145"/>
      <c r="T202" s="54"/>
      <c r="AT202" s="15" t="s">
        <v>128</v>
      </c>
      <c r="AU202" s="15" t="s">
        <v>85</v>
      </c>
    </row>
    <row r="203" spans="2:65" s="1" customFormat="1" ht="24.2" customHeight="1">
      <c r="B203" s="127"/>
      <c r="C203" s="128" t="s">
        <v>281</v>
      </c>
      <c r="D203" s="128" t="s">
        <v>122</v>
      </c>
      <c r="E203" s="129" t="s">
        <v>282</v>
      </c>
      <c r="F203" s="130" t="s">
        <v>283</v>
      </c>
      <c r="G203" s="131" t="s">
        <v>125</v>
      </c>
      <c r="H203" s="132">
        <v>24</v>
      </c>
      <c r="I203" s="133"/>
      <c r="J203" s="134">
        <f>ROUND(I203*H203,2)</f>
        <v>0</v>
      </c>
      <c r="K203" s="135"/>
      <c r="L203" s="30"/>
      <c r="M203" s="136" t="s">
        <v>1</v>
      </c>
      <c r="N203" s="137" t="s">
        <v>40</v>
      </c>
      <c r="P203" s="138">
        <f>O203*H203</f>
        <v>0</v>
      </c>
      <c r="Q203" s="138">
        <v>9.0620000000000006E-2</v>
      </c>
      <c r="R203" s="138">
        <f>Q203*H203</f>
        <v>2.1748799999999999</v>
      </c>
      <c r="S203" s="138">
        <v>0</v>
      </c>
      <c r="T203" s="139">
        <f>S203*H203</f>
        <v>0</v>
      </c>
      <c r="AR203" s="140" t="s">
        <v>126</v>
      </c>
      <c r="AT203" s="140" t="s">
        <v>122</v>
      </c>
      <c r="AU203" s="140" t="s">
        <v>85</v>
      </c>
      <c r="AY203" s="15" t="s">
        <v>120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83</v>
      </c>
      <c r="BK203" s="141">
        <f>ROUND(I203*H203,2)</f>
        <v>0</v>
      </c>
      <c r="BL203" s="15" t="s">
        <v>126</v>
      </c>
      <c r="BM203" s="140" t="s">
        <v>284</v>
      </c>
    </row>
    <row r="204" spans="2:65" s="1" customFormat="1" ht="19.5">
      <c r="B204" s="30"/>
      <c r="D204" s="142" t="s">
        <v>128</v>
      </c>
      <c r="F204" s="143" t="s">
        <v>285</v>
      </c>
      <c r="I204" s="144"/>
      <c r="L204" s="30"/>
      <c r="M204" s="145"/>
      <c r="T204" s="54"/>
      <c r="AT204" s="15" t="s">
        <v>128</v>
      </c>
      <c r="AU204" s="15" t="s">
        <v>85</v>
      </c>
    </row>
    <row r="205" spans="2:65" s="1" customFormat="1" ht="16.5" customHeight="1">
      <c r="B205" s="127"/>
      <c r="C205" s="160" t="s">
        <v>286</v>
      </c>
      <c r="D205" s="160" t="s">
        <v>230</v>
      </c>
      <c r="E205" s="161" t="s">
        <v>287</v>
      </c>
      <c r="F205" s="162" t="s">
        <v>288</v>
      </c>
      <c r="G205" s="163" t="s">
        <v>125</v>
      </c>
      <c r="H205" s="164">
        <v>4.8</v>
      </c>
      <c r="I205" s="165"/>
      <c r="J205" s="166">
        <f>ROUND(I205*H205,2)</f>
        <v>0</v>
      </c>
      <c r="K205" s="167"/>
      <c r="L205" s="168"/>
      <c r="M205" s="169" t="s">
        <v>1</v>
      </c>
      <c r="N205" s="170" t="s">
        <v>40</v>
      </c>
      <c r="P205" s="138">
        <f>O205*H205</f>
        <v>0</v>
      </c>
      <c r="Q205" s="138">
        <v>0.152</v>
      </c>
      <c r="R205" s="138">
        <f>Q205*H205</f>
        <v>0.72959999999999992</v>
      </c>
      <c r="S205" s="138">
        <v>0</v>
      </c>
      <c r="T205" s="139">
        <f>S205*H205</f>
        <v>0</v>
      </c>
      <c r="AR205" s="140" t="s">
        <v>159</v>
      </c>
      <c r="AT205" s="140" t="s">
        <v>230</v>
      </c>
      <c r="AU205" s="140" t="s">
        <v>85</v>
      </c>
      <c r="AY205" s="15" t="s">
        <v>120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5" t="s">
        <v>83</v>
      </c>
      <c r="BK205" s="141">
        <f>ROUND(I205*H205,2)</f>
        <v>0</v>
      </c>
      <c r="BL205" s="15" t="s">
        <v>126</v>
      </c>
      <c r="BM205" s="140" t="s">
        <v>289</v>
      </c>
    </row>
    <row r="206" spans="2:65" s="1" customFormat="1" ht="19.5">
      <c r="B206" s="30"/>
      <c r="D206" s="142" t="s">
        <v>128</v>
      </c>
      <c r="F206" s="143" t="s">
        <v>290</v>
      </c>
      <c r="I206" s="144"/>
      <c r="L206" s="30"/>
      <c r="M206" s="145"/>
      <c r="T206" s="54"/>
      <c r="AT206" s="15" t="s">
        <v>128</v>
      </c>
      <c r="AU206" s="15" t="s">
        <v>85</v>
      </c>
    </row>
    <row r="207" spans="2:65" s="1" customFormat="1" ht="24.2" customHeight="1">
      <c r="B207" s="127"/>
      <c r="C207" s="128" t="s">
        <v>291</v>
      </c>
      <c r="D207" s="128" t="s">
        <v>122</v>
      </c>
      <c r="E207" s="129" t="s">
        <v>292</v>
      </c>
      <c r="F207" s="130" t="s">
        <v>293</v>
      </c>
      <c r="G207" s="131" t="s">
        <v>125</v>
      </c>
      <c r="H207" s="132">
        <v>4</v>
      </c>
      <c r="I207" s="133"/>
      <c r="J207" s="134">
        <f>ROUND(I207*H207,2)</f>
        <v>0</v>
      </c>
      <c r="K207" s="135"/>
      <c r="L207" s="30"/>
      <c r="M207" s="136" t="s">
        <v>1</v>
      </c>
      <c r="N207" s="137" t="s">
        <v>40</v>
      </c>
      <c r="P207" s="138">
        <f>O207*H207</f>
        <v>0</v>
      </c>
      <c r="Q207" s="138">
        <v>9.0620000000000006E-2</v>
      </c>
      <c r="R207" s="138">
        <f>Q207*H207</f>
        <v>0.36248000000000002</v>
      </c>
      <c r="S207" s="138">
        <v>0</v>
      </c>
      <c r="T207" s="139">
        <f>S207*H207</f>
        <v>0</v>
      </c>
      <c r="AR207" s="140" t="s">
        <v>126</v>
      </c>
      <c r="AT207" s="140" t="s">
        <v>122</v>
      </c>
      <c r="AU207" s="140" t="s">
        <v>85</v>
      </c>
      <c r="AY207" s="15" t="s">
        <v>120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5" t="s">
        <v>83</v>
      </c>
      <c r="BK207" s="141">
        <f>ROUND(I207*H207,2)</f>
        <v>0</v>
      </c>
      <c r="BL207" s="15" t="s">
        <v>126</v>
      </c>
      <c r="BM207" s="140" t="s">
        <v>294</v>
      </c>
    </row>
    <row r="208" spans="2:65" s="1" customFormat="1" ht="24.2" customHeight="1">
      <c r="B208" s="127"/>
      <c r="C208" s="160" t="s">
        <v>295</v>
      </c>
      <c r="D208" s="160" t="s">
        <v>230</v>
      </c>
      <c r="E208" s="161" t="s">
        <v>296</v>
      </c>
      <c r="F208" s="162" t="s">
        <v>297</v>
      </c>
      <c r="G208" s="163" t="s">
        <v>125</v>
      </c>
      <c r="H208" s="164">
        <v>4</v>
      </c>
      <c r="I208" s="165"/>
      <c r="J208" s="166">
        <f>ROUND(I208*H208,2)</f>
        <v>0</v>
      </c>
      <c r="K208" s="167"/>
      <c r="L208" s="168"/>
      <c r="M208" s="169" t="s">
        <v>1</v>
      </c>
      <c r="N208" s="170" t="s">
        <v>40</v>
      </c>
      <c r="P208" s="138">
        <f>O208*H208</f>
        <v>0</v>
      </c>
      <c r="Q208" s="138">
        <v>0.191</v>
      </c>
      <c r="R208" s="138">
        <f>Q208*H208</f>
        <v>0.76400000000000001</v>
      </c>
      <c r="S208" s="138">
        <v>0</v>
      </c>
      <c r="T208" s="139">
        <f>S208*H208</f>
        <v>0</v>
      </c>
      <c r="AR208" s="140" t="s">
        <v>159</v>
      </c>
      <c r="AT208" s="140" t="s">
        <v>230</v>
      </c>
      <c r="AU208" s="140" t="s">
        <v>85</v>
      </c>
      <c r="AY208" s="15" t="s">
        <v>120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5" t="s">
        <v>83</v>
      </c>
      <c r="BK208" s="141">
        <f>ROUND(I208*H208,2)</f>
        <v>0</v>
      </c>
      <c r="BL208" s="15" t="s">
        <v>126</v>
      </c>
      <c r="BM208" s="140" t="s">
        <v>298</v>
      </c>
    </row>
    <row r="209" spans="2:65" s="1" customFormat="1" ht="19.5">
      <c r="B209" s="30"/>
      <c r="D209" s="142" t="s">
        <v>128</v>
      </c>
      <c r="F209" s="143" t="s">
        <v>290</v>
      </c>
      <c r="I209" s="144"/>
      <c r="L209" s="30"/>
      <c r="M209" s="145"/>
      <c r="T209" s="54"/>
      <c r="AT209" s="15" t="s">
        <v>128</v>
      </c>
      <c r="AU209" s="15" t="s">
        <v>85</v>
      </c>
    </row>
    <row r="210" spans="2:65" s="12" customFormat="1" ht="22.5">
      <c r="B210" s="146"/>
      <c r="D210" s="142" t="s">
        <v>157</v>
      </c>
      <c r="E210" s="147" t="s">
        <v>1</v>
      </c>
      <c r="F210" s="148" t="s">
        <v>299</v>
      </c>
      <c r="H210" s="149">
        <v>2.25</v>
      </c>
      <c r="I210" s="150"/>
      <c r="L210" s="146"/>
      <c r="M210" s="151"/>
      <c r="T210" s="152"/>
      <c r="AT210" s="147" t="s">
        <v>157</v>
      </c>
      <c r="AU210" s="147" t="s">
        <v>85</v>
      </c>
      <c r="AV210" s="12" t="s">
        <v>85</v>
      </c>
      <c r="AW210" s="12" t="s">
        <v>32</v>
      </c>
      <c r="AX210" s="12" t="s">
        <v>75</v>
      </c>
      <c r="AY210" s="147" t="s">
        <v>120</v>
      </c>
    </row>
    <row r="211" spans="2:65" s="12" customFormat="1" ht="22.5">
      <c r="B211" s="146"/>
      <c r="D211" s="142" t="s">
        <v>157</v>
      </c>
      <c r="E211" s="147" t="s">
        <v>1</v>
      </c>
      <c r="F211" s="148" t="s">
        <v>300</v>
      </c>
      <c r="H211" s="149">
        <v>1.75</v>
      </c>
      <c r="I211" s="150"/>
      <c r="L211" s="146"/>
      <c r="M211" s="151"/>
      <c r="T211" s="152"/>
      <c r="AT211" s="147" t="s">
        <v>157</v>
      </c>
      <c r="AU211" s="147" t="s">
        <v>85</v>
      </c>
      <c r="AV211" s="12" t="s">
        <v>85</v>
      </c>
      <c r="AW211" s="12" t="s">
        <v>32</v>
      </c>
      <c r="AX211" s="12" t="s">
        <v>75</v>
      </c>
      <c r="AY211" s="147" t="s">
        <v>120</v>
      </c>
    </row>
    <row r="212" spans="2:65" s="13" customFormat="1" ht="11.25">
      <c r="B212" s="153"/>
      <c r="D212" s="142" t="s">
        <v>157</v>
      </c>
      <c r="E212" s="154" t="s">
        <v>1</v>
      </c>
      <c r="F212" s="155" t="s">
        <v>170</v>
      </c>
      <c r="H212" s="156">
        <v>4</v>
      </c>
      <c r="I212" s="157"/>
      <c r="L212" s="153"/>
      <c r="M212" s="158"/>
      <c r="T212" s="159"/>
      <c r="AT212" s="154" t="s">
        <v>157</v>
      </c>
      <c r="AU212" s="154" t="s">
        <v>85</v>
      </c>
      <c r="AV212" s="13" t="s">
        <v>126</v>
      </c>
      <c r="AW212" s="13" t="s">
        <v>32</v>
      </c>
      <c r="AX212" s="13" t="s">
        <v>83</v>
      </c>
      <c r="AY212" s="154" t="s">
        <v>120</v>
      </c>
    </row>
    <row r="213" spans="2:65" s="11" customFormat="1" ht="22.9" customHeight="1">
      <c r="B213" s="115"/>
      <c r="D213" s="116" t="s">
        <v>74</v>
      </c>
      <c r="E213" s="125" t="s">
        <v>159</v>
      </c>
      <c r="F213" s="125" t="s">
        <v>301</v>
      </c>
      <c r="I213" s="118"/>
      <c r="J213" s="126">
        <f>BK213</f>
        <v>0</v>
      </c>
      <c r="L213" s="115"/>
      <c r="M213" s="120"/>
      <c r="P213" s="121">
        <f>P214+SUM(P215:P294)</f>
        <v>0</v>
      </c>
      <c r="R213" s="121">
        <f>R214+SUM(R215:R294)</f>
        <v>17.28903</v>
      </c>
      <c r="T213" s="122">
        <f>T214+SUM(T215:T294)</f>
        <v>1.498</v>
      </c>
      <c r="AR213" s="116" t="s">
        <v>83</v>
      </c>
      <c r="AT213" s="123" t="s">
        <v>74</v>
      </c>
      <c r="AU213" s="123" t="s">
        <v>83</v>
      </c>
      <c r="AY213" s="116" t="s">
        <v>120</v>
      </c>
      <c r="BK213" s="124">
        <f>BK214+SUM(BK215:BK294)</f>
        <v>0</v>
      </c>
    </row>
    <row r="214" spans="2:65" s="1" customFormat="1" ht="16.5" customHeight="1">
      <c r="B214" s="127"/>
      <c r="C214" s="128" t="s">
        <v>302</v>
      </c>
      <c r="D214" s="128" t="s">
        <v>122</v>
      </c>
      <c r="E214" s="129" t="s">
        <v>303</v>
      </c>
      <c r="F214" s="130" t="s">
        <v>304</v>
      </c>
      <c r="G214" s="131" t="s">
        <v>305</v>
      </c>
      <c r="H214" s="132">
        <v>3</v>
      </c>
      <c r="I214" s="133"/>
      <c r="J214" s="134">
        <f>ROUND(I214*H214,2)</f>
        <v>0</v>
      </c>
      <c r="K214" s="135"/>
      <c r="L214" s="30"/>
      <c r="M214" s="136" t="s">
        <v>1</v>
      </c>
      <c r="N214" s="137" t="s">
        <v>40</v>
      </c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AR214" s="140" t="s">
        <v>126</v>
      </c>
      <c r="AT214" s="140" t="s">
        <v>122</v>
      </c>
      <c r="AU214" s="140" t="s">
        <v>85</v>
      </c>
      <c r="AY214" s="15" t="s">
        <v>120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5" t="s">
        <v>83</v>
      </c>
      <c r="BK214" s="141">
        <f>ROUND(I214*H214,2)</f>
        <v>0</v>
      </c>
      <c r="BL214" s="15" t="s">
        <v>126</v>
      </c>
      <c r="BM214" s="140" t="s">
        <v>306</v>
      </c>
    </row>
    <row r="215" spans="2:65" s="1" customFormat="1" ht="16.5" customHeight="1">
      <c r="B215" s="127"/>
      <c r="C215" s="128" t="s">
        <v>307</v>
      </c>
      <c r="D215" s="128" t="s">
        <v>122</v>
      </c>
      <c r="E215" s="129" t="s">
        <v>308</v>
      </c>
      <c r="F215" s="130" t="s">
        <v>309</v>
      </c>
      <c r="G215" s="131" t="s">
        <v>305</v>
      </c>
      <c r="H215" s="132">
        <v>2</v>
      </c>
      <c r="I215" s="133"/>
      <c r="J215" s="134">
        <f>ROUND(I215*H215,2)</f>
        <v>0</v>
      </c>
      <c r="K215" s="135"/>
      <c r="L215" s="30"/>
      <c r="M215" s="136" t="s">
        <v>1</v>
      </c>
      <c r="N215" s="137" t="s">
        <v>40</v>
      </c>
      <c r="P215" s="138">
        <f>O215*H215</f>
        <v>0</v>
      </c>
      <c r="Q215" s="138">
        <v>2.1000000000000001E-4</v>
      </c>
      <c r="R215" s="138">
        <f>Q215*H215</f>
        <v>4.2000000000000002E-4</v>
      </c>
      <c r="S215" s="138">
        <v>0</v>
      </c>
      <c r="T215" s="139">
        <f>S215*H215</f>
        <v>0</v>
      </c>
      <c r="AR215" s="140" t="s">
        <v>126</v>
      </c>
      <c r="AT215" s="140" t="s">
        <v>122</v>
      </c>
      <c r="AU215" s="140" t="s">
        <v>85</v>
      </c>
      <c r="AY215" s="15" t="s">
        <v>120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83</v>
      </c>
      <c r="BK215" s="141">
        <f>ROUND(I215*H215,2)</f>
        <v>0</v>
      </c>
      <c r="BL215" s="15" t="s">
        <v>126</v>
      </c>
      <c r="BM215" s="140" t="s">
        <v>310</v>
      </c>
    </row>
    <row r="216" spans="2:65" s="1" customFormat="1" ht="16.5" customHeight="1">
      <c r="B216" s="127"/>
      <c r="C216" s="160" t="s">
        <v>311</v>
      </c>
      <c r="D216" s="160" t="s">
        <v>230</v>
      </c>
      <c r="E216" s="161" t="s">
        <v>312</v>
      </c>
      <c r="F216" s="162" t="s">
        <v>313</v>
      </c>
      <c r="G216" s="163" t="s">
        <v>305</v>
      </c>
      <c r="H216" s="164">
        <v>2</v>
      </c>
      <c r="I216" s="165"/>
      <c r="J216" s="166">
        <f>ROUND(I216*H216,2)</f>
        <v>0</v>
      </c>
      <c r="K216" s="167"/>
      <c r="L216" s="168"/>
      <c r="M216" s="169" t="s">
        <v>1</v>
      </c>
      <c r="N216" s="170" t="s">
        <v>40</v>
      </c>
      <c r="P216" s="138">
        <f>O216*H216</f>
        <v>0</v>
      </c>
      <c r="Q216" s="138">
        <v>9.5999999999999992E-3</v>
      </c>
      <c r="R216" s="138">
        <f>Q216*H216</f>
        <v>1.9199999999999998E-2</v>
      </c>
      <c r="S216" s="138">
        <v>0</v>
      </c>
      <c r="T216" s="139">
        <f>S216*H216</f>
        <v>0</v>
      </c>
      <c r="AR216" s="140" t="s">
        <v>159</v>
      </c>
      <c r="AT216" s="140" t="s">
        <v>230</v>
      </c>
      <c r="AU216" s="140" t="s">
        <v>85</v>
      </c>
      <c r="AY216" s="15" t="s">
        <v>120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5" t="s">
        <v>83</v>
      </c>
      <c r="BK216" s="141">
        <f>ROUND(I216*H216,2)</f>
        <v>0</v>
      </c>
      <c r="BL216" s="15" t="s">
        <v>126</v>
      </c>
      <c r="BM216" s="140" t="s">
        <v>314</v>
      </c>
    </row>
    <row r="217" spans="2:65" s="1" customFormat="1" ht="19.5">
      <c r="B217" s="30"/>
      <c r="D217" s="142" t="s">
        <v>128</v>
      </c>
      <c r="F217" s="143" t="s">
        <v>315</v>
      </c>
      <c r="I217" s="144"/>
      <c r="L217" s="30"/>
      <c r="M217" s="145"/>
      <c r="T217" s="54"/>
      <c r="AT217" s="15" t="s">
        <v>128</v>
      </c>
      <c r="AU217" s="15" t="s">
        <v>85</v>
      </c>
    </row>
    <row r="218" spans="2:65" s="1" customFormat="1" ht="16.5" customHeight="1">
      <c r="B218" s="127"/>
      <c r="C218" s="128" t="s">
        <v>316</v>
      </c>
      <c r="D218" s="128" t="s">
        <v>122</v>
      </c>
      <c r="E218" s="129" t="s">
        <v>317</v>
      </c>
      <c r="F218" s="130" t="s">
        <v>318</v>
      </c>
      <c r="G218" s="131" t="s">
        <v>305</v>
      </c>
      <c r="H218" s="132">
        <v>2</v>
      </c>
      <c r="I218" s="133"/>
      <c r="J218" s="134">
        <f t="shared" ref="J218:J225" si="0">ROUND(I218*H218,2)</f>
        <v>0</v>
      </c>
      <c r="K218" s="135"/>
      <c r="L218" s="30"/>
      <c r="M218" s="136" t="s">
        <v>1</v>
      </c>
      <c r="N218" s="137" t="s">
        <v>40</v>
      </c>
      <c r="P218" s="138">
        <f t="shared" ref="P218:P225" si="1">O218*H218</f>
        <v>0</v>
      </c>
      <c r="Q218" s="138">
        <v>0</v>
      </c>
      <c r="R218" s="138">
        <f t="shared" ref="R218:R225" si="2">Q218*H218</f>
        <v>0</v>
      </c>
      <c r="S218" s="138">
        <v>0</v>
      </c>
      <c r="T218" s="139">
        <f t="shared" ref="T218:T225" si="3">S218*H218</f>
        <v>0</v>
      </c>
      <c r="AR218" s="140" t="s">
        <v>126</v>
      </c>
      <c r="AT218" s="140" t="s">
        <v>122</v>
      </c>
      <c r="AU218" s="140" t="s">
        <v>85</v>
      </c>
      <c r="AY218" s="15" t="s">
        <v>120</v>
      </c>
      <c r="BE218" s="141">
        <f t="shared" ref="BE218:BE225" si="4">IF(N218="základní",J218,0)</f>
        <v>0</v>
      </c>
      <c r="BF218" s="141">
        <f t="shared" ref="BF218:BF225" si="5">IF(N218="snížená",J218,0)</f>
        <v>0</v>
      </c>
      <c r="BG218" s="141">
        <f t="shared" ref="BG218:BG225" si="6">IF(N218="zákl. přenesená",J218,0)</f>
        <v>0</v>
      </c>
      <c r="BH218" s="141">
        <f t="shared" ref="BH218:BH225" si="7">IF(N218="sníž. přenesená",J218,0)</f>
        <v>0</v>
      </c>
      <c r="BI218" s="141">
        <f t="shared" ref="BI218:BI225" si="8">IF(N218="nulová",J218,0)</f>
        <v>0</v>
      </c>
      <c r="BJ218" s="15" t="s">
        <v>83</v>
      </c>
      <c r="BK218" s="141">
        <f t="shared" ref="BK218:BK225" si="9">ROUND(I218*H218,2)</f>
        <v>0</v>
      </c>
      <c r="BL218" s="15" t="s">
        <v>126</v>
      </c>
      <c r="BM218" s="140" t="s">
        <v>319</v>
      </c>
    </row>
    <row r="219" spans="2:65" s="1" customFormat="1" ht="21.75" customHeight="1">
      <c r="B219" s="127"/>
      <c r="C219" s="160" t="s">
        <v>320</v>
      </c>
      <c r="D219" s="160" t="s">
        <v>230</v>
      </c>
      <c r="E219" s="161" t="s">
        <v>321</v>
      </c>
      <c r="F219" s="162" t="s">
        <v>322</v>
      </c>
      <c r="G219" s="163" t="s">
        <v>305</v>
      </c>
      <c r="H219" s="164">
        <v>2</v>
      </c>
      <c r="I219" s="165"/>
      <c r="J219" s="166">
        <f t="shared" si="0"/>
        <v>0</v>
      </c>
      <c r="K219" s="167"/>
      <c r="L219" s="168"/>
      <c r="M219" s="169" t="s">
        <v>1</v>
      </c>
      <c r="N219" s="170" t="s">
        <v>40</v>
      </c>
      <c r="P219" s="138">
        <f t="shared" si="1"/>
        <v>0</v>
      </c>
      <c r="Q219" s="138">
        <v>1.6E-2</v>
      </c>
      <c r="R219" s="138">
        <f t="shared" si="2"/>
        <v>3.2000000000000001E-2</v>
      </c>
      <c r="S219" s="138">
        <v>0</v>
      </c>
      <c r="T219" s="139">
        <f t="shared" si="3"/>
        <v>0</v>
      </c>
      <c r="AR219" s="140" t="s">
        <v>159</v>
      </c>
      <c r="AT219" s="140" t="s">
        <v>230</v>
      </c>
      <c r="AU219" s="140" t="s">
        <v>85</v>
      </c>
      <c r="AY219" s="15" t="s">
        <v>120</v>
      </c>
      <c r="BE219" s="141">
        <f t="shared" si="4"/>
        <v>0</v>
      </c>
      <c r="BF219" s="141">
        <f t="shared" si="5"/>
        <v>0</v>
      </c>
      <c r="BG219" s="141">
        <f t="shared" si="6"/>
        <v>0</v>
      </c>
      <c r="BH219" s="141">
        <f t="shared" si="7"/>
        <v>0</v>
      </c>
      <c r="BI219" s="141">
        <f t="shared" si="8"/>
        <v>0</v>
      </c>
      <c r="BJ219" s="15" t="s">
        <v>83</v>
      </c>
      <c r="BK219" s="141">
        <f t="shared" si="9"/>
        <v>0</v>
      </c>
      <c r="BL219" s="15" t="s">
        <v>126</v>
      </c>
      <c r="BM219" s="140" t="s">
        <v>323</v>
      </c>
    </row>
    <row r="220" spans="2:65" s="1" customFormat="1" ht="24.2" customHeight="1">
      <c r="B220" s="127"/>
      <c r="C220" s="128" t="s">
        <v>324</v>
      </c>
      <c r="D220" s="128" t="s">
        <v>122</v>
      </c>
      <c r="E220" s="129" t="s">
        <v>325</v>
      </c>
      <c r="F220" s="130" t="s">
        <v>326</v>
      </c>
      <c r="G220" s="131" t="s">
        <v>305</v>
      </c>
      <c r="H220" s="132">
        <v>1</v>
      </c>
      <c r="I220" s="133"/>
      <c r="J220" s="134">
        <f t="shared" si="0"/>
        <v>0</v>
      </c>
      <c r="K220" s="135"/>
      <c r="L220" s="30"/>
      <c r="M220" s="136" t="s">
        <v>1</v>
      </c>
      <c r="N220" s="137" t="s">
        <v>40</v>
      </c>
      <c r="P220" s="138">
        <f t="shared" si="1"/>
        <v>0</v>
      </c>
      <c r="Q220" s="138">
        <v>0</v>
      </c>
      <c r="R220" s="138">
        <f t="shared" si="2"/>
        <v>0</v>
      </c>
      <c r="S220" s="138">
        <v>0</v>
      </c>
      <c r="T220" s="139">
        <f t="shared" si="3"/>
        <v>0</v>
      </c>
      <c r="AR220" s="140" t="s">
        <v>126</v>
      </c>
      <c r="AT220" s="140" t="s">
        <v>122</v>
      </c>
      <c r="AU220" s="140" t="s">
        <v>85</v>
      </c>
      <c r="AY220" s="15" t="s">
        <v>120</v>
      </c>
      <c r="BE220" s="141">
        <f t="shared" si="4"/>
        <v>0</v>
      </c>
      <c r="BF220" s="141">
        <f t="shared" si="5"/>
        <v>0</v>
      </c>
      <c r="BG220" s="141">
        <f t="shared" si="6"/>
        <v>0</v>
      </c>
      <c r="BH220" s="141">
        <f t="shared" si="7"/>
        <v>0</v>
      </c>
      <c r="BI220" s="141">
        <f t="shared" si="8"/>
        <v>0</v>
      </c>
      <c r="BJ220" s="15" t="s">
        <v>83</v>
      </c>
      <c r="BK220" s="141">
        <f t="shared" si="9"/>
        <v>0</v>
      </c>
      <c r="BL220" s="15" t="s">
        <v>126</v>
      </c>
      <c r="BM220" s="140" t="s">
        <v>327</v>
      </c>
    </row>
    <row r="221" spans="2:65" s="1" customFormat="1" ht="24.2" customHeight="1">
      <c r="B221" s="127"/>
      <c r="C221" s="160" t="s">
        <v>328</v>
      </c>
      <c r="D221" s="160" t="s">
        <v>230</v>
      </c>
      <c r="E221" s="161" t="s">
        <v>329</v>
      </c>
      <c r="F221" s="162" t="s">
        <v>330</v>
      </c>
      <c r="G221" s="163" t="s">
        <v>305</v>
      </c>
      <c r="H221" s="164">
        <v>1</v>
      </c>
      <c r="I221" s="165"/>
      <c r="J221" s="166">
        <f t="shared" si="0"/>
        <v>0</v>
      </c>
      <c r="K221" s="167"/>
      <c r="L221" s="168"/>
      <c r="M221" s="169" t="s">
        <v>1</v>
      </c>
      <c r="N221" s="170" t="s">
        <v>40</v>
      </c>
      <c r="P221" s="138">
        <f t="shared" si="1"/>
        <v>0</v>
      </c>
      <c r="Q221" s="138">
        <v>2.76E-2</v>
      </c>
      <c r="R221" s="138">
        <f t="shared" si="2"/>
        <v>2.76E-2</v>
      </c>
      <c r="S221" s="138">
        <v>0</v>
      </c>
      <c r="T221" s="139">
        <f t="shared" si="3"/>
        <v>0</v>
      </c>
      <c r="AR221" s="140" t="s">
        <v>159</v>
      </c>
      <c r="AT221" s="140" t="s">
        <v>230</v>
      </c>
      <c r="AU221" s="140" t="s">
        <v>85</v>
      </c>
      <c r="AY221" s="15" t="s">
        <v>120</v>
      </c>
      <c r="BE221" s="141">
        <f t="shared" si="4"/>
        <v>0</v>
      </c>
      <c r="BF221" s="141">
        <f t="shared" si="5"/>
        <v>0</v>
      </c>
      <c r="BG221" s="141">
        <f t="shared" si="6"/>
        <v>0</v>
      </c>
      <c r="BH221" s="141">
        <f t="shared" si="7"/>
        <v>0</v>
      </c>
      <c r="BI221" s="141">
        <f t="shared" si="8"/>
        <v>0</v>
      </c>
      <c r="BJ221" s="15" t="s">
        <v>83</v>
      </c>
      <c r="BK221" s="141">
        <f t="shared" si="9"/>
        <v>0</v>
      </c>
      <c r="BL221" s="15" t="s">
        <v>126</v>
      </c>
      <c r="BM221" s="140" t="s">
        <v>331</v>
      </c>
    </row>
    <row r="222" spans="2:65" s="1" customFormat="1" ht="24.2" customHeight="1">
      <c r="B222" s="127"/>
      <c r="C222" s="128" t="s">
        <v>332</v>
      </c>
      <c r="D222" s="128" t="s">
        <v>122</v>
      </c>
      <c r="E222" s="129" t="s">
        <v>333</v>
      </c>
      <c r="F222" s="130" t="s">
        <v>334</v>
      </c>
      <c r="G222" s="131" t="s">
        <v>305</v>
      </c>
      <c r="H222" s="132">
        <v>2</v>
      </c>
      <c r="I222" s="133"/>
      <c r="J222" s="134">
        <f t="shared" si="0"/>
        <v>0</v>
      </c>
      <c r="K222" s="135"/>
      <c r="L222" s="30"/>
      <c r="M222" s="136" t="s">
        <v>1</v>
      </c>
      <c r="N222" s="137" t="s">
        <v>40</v>
      </c>
      <c r="P222" s="138">
        <f t="shared" si="1"/>
        <v>0</v>
      </c>
      <c r="Q222" s="138">
        <v>0</v>
      </c>
      <c r="R222" s="138">
        <f t="shared" si="2"/>
        <v>0</v>
      </c>
      <c r="S222" s="138">
        <v>0</v>
      </c>
      <c r="T222" s="139">
        <f t="shared" si="3"/>
        <v>0</v>
      </c>
      <c r="AR222" s="140" t="s">
        <v>126</v>
      </c>
      <c r="AT222" s="140" t="s">
        <v>122</v>
      </c>
      <c r="AU222" s="140" t="s">
        <v>85</v>
      </c>
      <c r="AY222" s="15" t="s">
        <v>120</v>
      </c>
      <c r="BE222" s="141">
        <f t="shared" si="4"/>
        <v>0</v>
      </c>
      <c r="BF222" s="141">
        <f t="shared" si="5"/>
        <v>0</v>
      </c>
      <c r="BG222" s="141">
        <f t="shared" si="6"/>
        <v>0</v>
      </c>
      <c r="BH222" s="141">
        <f t="shared" si="7"/>
        <v>0</v>
      </c>
      <c r="BI222" s="141">
        <f t="shared" si="8"/>
        <v>0</v>
      </c>
      <c r="BJ222" s="15" t="s">
        <v>83</v>
      </c>
      <c r="BK222" s="141">
        <f t="shared" si="9"/>
        <v>0</v>
      </c>
      <c r="BL222" s="15" t="s">
        <v>126</v>
      </c>
      <c r="BM222" s="140" t="s">
        <v>335</v>
      </c>
    </row>
    <row r="223" spans="2:65" s="1" customFormat="1" ht="24.2" customHeight="1">
      <c r="B223" s="127"/>
      <c r="C223" s="160" t="s">
        <v>336</v>
      </c>
      <c r="D223" s="160" t="s">
        <v>230</v>
      </c>
      <c r="E223" s="161" t="s">
        <v>337</v>
      </c>
      <c r="F223" s="162" t="s">
        <v>338</v>
      </c>
      <c r="G223" s="163" t="s">
        <v>305</v>
      </c>
      <c r="H223" s="164">
        <v>1</v>
      </c>
      <c r="I223" s="165"/>
      <c r="J223" s="166">
        <f t="shared" si="0"/>
        <v>0</v>
      </c>
      <c r="K223" s="167"/>
      <c r="L223" s="168"/>
      <c r="M223" s="169" t="s">
        <v>1</v>
      </c>
      <c r="N223" s="170" t="s">
        <v>40</v>
      </c>
      <c r="P223" s="138">
        <f t="shared" si="1"/>
        <v>0</v>
      </c>
      <c r="Q223" s="138">
        <v>0.16900000000000001</v>
      </c>
      <c r="R223" s="138">
        <f t="shared" si="2"/>
        <v>0.16900000000000001</v>
      </c>
      <c r="S223" s="138">
        <v>0</v>
      </c>
      <c r="T223" s="139">
        <f t="shared" si="3"/>
        <v>0</v>
      </c>
      <c r="AR223" s="140" t="s">
        <v>159</v>
      </c>
      <c r="AT223" s="140" t="s">
        <v>230</v>
      </c>
      <c r="AU223" s="140" t="s">
        <v>85</v>
      </c>
      <c r="AY223" s="15" t="s">
        <v>120</v>
      </c>
      <c r="BE223" s="141">
        <f t="shared" si="4"/>
        <v>0</v>
      </c>
      <c r="BF223" s="141">
        <f t="shared" si="5"/>
        <v>0</v>
      </c>
      <c r="BG223" s="141">
        <f t="shared" si="6"/>
        <v>0</v>
      </c>
      <c r="BH223" s="141">
        <f t="shared" si="7"/>
        <v>0</v>
      </c>
      <c r="BI223" s="141">
        <f t="shared" si="8"/>
        <v>0</v>
      </c>
      <c r="BJ223" s="15" t="s">
        <v>83</v>
      </c>
      <c r="BK223" s="141">
        <f t="shared" si="9"/>
        <v>0</v>
      </c>
      <c r="BL223" s="15" t="s">
        <v>126</v>
      </c>
      <c r="BM223" s="140" t="s">
        <v>339</v>
      </c>
    </row>
    <row r="224" spans="2:65" s="1" customFormat="1" ht="24.2" customHeight="1">
      <c r="B224" s="127"/>
      <c r="C224" s="160" t="s">
        <v>340</v>
      </c>
      <c r="D224" s="160" t="s">
        <v>230</v>
      </c>
      <c r="E224" s="161" t="s">
        <v>341</v>
      </c>
      <c r="F224" s="162" t="s">
        <v>342</v>
      </c>
      <c r="G224" s="163" t="s">
        <v>305</v>
      </c>
      <c r="H224" s="164">
        <v>1</v>
      </c>
      <c r="I224" s="165"/>
      <c r="J224" s="166">
        <f t="shared" si="0"/>
        <v>0</v>
      </c>
      <c r="K224" s="167"/>
      <c r="L224" s="168"/>
      <c r="M224" s="169" t="s">
        <v>1</v>
      </c>
      <c r="N224" s="170" t="s">
        <v>40</v>
      </c>
      <c r="P224" s="138">
        <f t="shared" si="1"/>
        <v>0</v>
      </c>
      <c r="Q224" s="138">
        <v>0.16500000000000001</v>
      </c>
      <c r="R224" s="138">
        <f t="shared" si="2"/>
        <v>0.16500000000000001</v>
      </c>
      <c r="S224" s="138">
        <v>0</v>
      </c>
      <c r="T224" s="139">
        <f t="shared" si="3"/>
        <v>0</v>
      </c>
      <c r="AR224" s="140" t="s">
        <v>159</v>
      </c>
      <c r="AT224" s="140" t="s">
        <v>230</v>
      </c>
      <c r="AU224" s="140" t="s">
        <v>85</v>
      </c>
      <c r="AY224" s="15" t="s">
        <v>120</v>
      </c>
      <c r="BE224" s="141">
        <f t="shared" si="4"/>
        <v>0</v>
      </c>
      <c r="BF224" s="141">
        <f t="shared" si="5"/>
        <v>0</v>
      </c>
      <c r="BG224" s="141">
        <f t="shared" si="6"/>
        <v>0</v>
      </c>
      <c r="BH224" s="141">
        <f t="shared" si="7"/>
        <v>0</v>
      </c>
      <c r="BI224" s="141">
        <f t="shared" si="8"/>
        <v>0</v>
      </c>
      <c r="BJ224" s="15" t="s">
        <v>83</v>
      </c>
      <c r="BK224" s="141">
        <f t="shared" si="9"/>
        <v>0</v>
      </c>
      <c r="BL224" s="15" t="s">
        <v>126</v>
      </c>
      <c r="BM224" s="140" t="s">
        <v>343</v>
      </c>
    </row>
    <row r="225" spans="2:65" s="1" customFormat="1" ht="24.2" customHeight="1">
      <c r="B225" s="127"/>
      <c r="C225" s="128" t="s">
        <v>344</v>
      </c>
      <c r="D225" s="128" t="s">
        <v>122</v>
      </c>
      <c r="E225" s="129" t="s">
        <v>345</v>
      </c>
      <c r="F225" s="130" t="s">
        <v>346</v>
      </c>
      <c r="G225" s="131" t="s">
        <v>155</v>
      </c>
      <c r="H225" s="132">
        <v>42.8</v>
      </c>
      <c r="I225" s="133"/>
      <c r="J225" s="134">
        <f t="shared" si="0"/>
        <v>0</v>
      </c>
      <c r="K225" s="135"/>
      <c r="L225" s="30"/>
      <c r="M225" s="136" t="s">
        <v>1</v>
      </c>
      <c r="N225" s="137" t="s">
        <v>40</v>
      </c>
      <c r="P225" s="138">
        <f t="shared" si="1"/>
        <v>0</v>
      </c>
      <c r="Q225" s="138">
        <v>0</v>
      </c>
      <c r="R225" s="138">
        <f t="shared" si="2"/>
        <v>0</v>
      </c>
      <c r="S225" s="138">
        <v>3.5000000000000003E-2</v>
      </c>
      <c r="T225" s="139">
        <f t="shared" si="3"/>
        <v>1.498</v>
      </c>
      <c r="AR225" s="140" t="s">
        <v>126</v>
      </c>
      <c r="AT225" s="140" t="s">
        <v>122</v>
      </c>
      <c r="AU225" s="140" t="s">
        <v>85</v>
      </c>
      <c r="AY225" s="15" t="s">
        <v>120</v>
      </c>
      <c r="BE225" s="141">
        <f t="shared" si="4"/>
        <v>0</v>
      </c>
      <c r="BF225" s="141">
        <f t="shared" si="5"/>
        <v>0</v>
      </c>
      <c r="BG225" s="141">
        <f t="shared" si="6"/>
        <v>0</v>
      </c>
      <c r="BH225" s="141">
        <f t="shared" si="7"/>
        <v>0</v>
      </c>
      <c r="BI225" s="141">
        <f t="shared" si="8"/>
        <v>0</v>
      </c>
      <c r="BJ225" s="15" t="s">
        <v>83</v>
      </c>
      <c r="BK225" s="141">
        <f t="shared" si="9"/>
        <v>0</v>
      </c>
      <c r="BL225" s="15" t="s">
        <v>126</v>
      </c>
      <c r="BM225" s="140" t="s">
        <v>347</v>
      </c>
    </row>
    <row r="226" spans="2:65" s="1" customFormat="1" ht="29.25">
      <c r="B226" s="30"/>
      <c r="D226" s="142" t="s">
        <v>128</v>
      </c>
      <c r="F226" s="143" t="s">
        <v>348</v>
      </c>
      <c r="I226" s="144"/>
      <c r="L226" s="30"/>
      <c r="M226" s="145"/>
      <c r="T226" s="54"/>
      <c r="AT226" s="15" t="s">
        <v>128</v>
      </c>
      <c r="AU226" s="15" t="s">
        <v>85</v>
      </c>
    </row>
    <row r="227" spans="2:65" s="1" customFormat="1" ht="24.2" customHeight="1">
      <c r="B227" s="127"/>
      <c r="C227" s="128" t="s">
        <v>349</v>
      </c>
      <c r="D227" s="128" t="s">
        <v>122</v>
      </c>
      <c r="E227" s="129" t="s">
        <v>350</v>
      </c>
      <c r="F227" s="130" t="s">
        <v>351</v>
      </c>
      <c r="G227" s="131" t="s">
        <v>141</v>
      </c>
      <c r="H227" s="132">
        <v>290</v>
      </c>
      <c r="I227" s="133"/>
      <c r="J227" s="134">
        <f>ROUND(I227*H227,2)</f>
        <v>0</v>
      </c>
      <c r="K227" s="135"/>
      <c r="L227" s="30"/>
      <c r="M227" s="136" t="s">
        <v>1</v>
      </c>
      <c r="N227" s="137" t="s">
        <v>40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126</v>
      </c>
      <c r="AT227" s="140" t="s">
        <v>122</v>
      </c>
      <c r="AU227" s="140" t="s">
        <v>85</v>
      </c>
      <c r="AY227" s="15" t="s">
        <v>120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83</v>
      </c>
      <c r="BK227" s="141">
        <f>ROUND(I227*H227,2)</f>
        <v>0</v>
      </c>
      <c r="BL227" s="15" t="s">
        <v>126</v>
      </c>
      <c r="BM227" s="140" t="s">
        <v>352</v>
      </c>
    </row>
    <row r="228" spans="2:65" s="1" customFormat="1" ht="24.2" customHeight="1">
      <c r="B228" s="127"/>
      <c r="C228" s="160" t="s">
        <v>353</v>
      </c>
      <c r="D228" s="160" t="s">
        <v>230</v>
      </c>
      <c r="E228" s="161" t="s">
        <v>354</v>
      </c>
      <c r="F228" s="162" t="s">
        <v>355</v>
      </c>
      <c r="G228" s="163" t="s">
        <v>141</v>
      </c>
      <c r="H228" s="164">
        <v>290</v>
      </c>
      <c r="I228" s="165"/>
      <c r="J228" s="166">
        <f>ROUND(I228*H228,2)</f>
        <v>0</v>
      </c>
      <c r="K228" s="167"/>
      <c r="L228" s="168"/>
      <c r="M228" s="169" t="s">
        <v>1</v>
      </c>
      <c r="N228" s="170" t="s">
        <v>40</v>
      </c>
      <c r="P228" s="138">
        <f>O228*H228</f>
        <v>0</v>
      </c>
      <c r="Q228" s="138">
        <v>4.1730000000000003E-2</v>
      </c>
      <c r="R228" s="138">
        <f>Q228*H228</f>
        <v>12.101700000000001</v>
      </c>
      <c r="S228" s="138">
        <v>0</v>
      </c>
      <c r="T228" s="139">
        <f>S228*H228</f>
        <v>0</v>
      </c>
      <c r="AR228" s="140" t="s">
        <v>159</v>
      </c>
      <c r="AT228" s="140" t="s">
        <v>230</v>
      </c>
      <c r="AU228" s="140" t="s">
        <v>85</v>
      </c>
      <c r="AY228" s="15" t="s">
        <v>120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5" t="s">
        <v>83</v>
      </c>
      <c r="BK228" s="141">
        <f>ROUND(I228*H228,2)</f>
        <v>0</v>
      </c>
      <c r="BL228" s="15" t="s">
        <v>126</v>
      </c>
      <c r="BM228" s="140" t="s">
        <v>356</v>
      </c>
    </row>
    <row r="229" spans="2:65" s="1" customFormat="1" ht="19.5">
      <c r="B229" s="30"/>
      <c r="D229" s="142" t="s">
        <v>128</v>
      </c>
      <c r="F229" s="143" t="s">
        <v>357</v>
      </c>
      <c r="I229" s="144"/>
      <c r="L229" s="30"/>
      <c r="M229" s="145"/>
      <c r="T229" s="54"/>
      <c r="AT229" s="15" t="s">
        <v>128</v>
      </c>
      <c r="AU229" s="15" t="s">
        <v>85</v>
      </c>
    </row>
    <row r="230" spans="2:65" s="1" customFormat="1" ht="21.75" customHeight="1">
      <c r="B230" s="127"/>
      <c r="C230" s="128" t="s">
        <v>358</v>
      </c>
      <c r="D230" s="128" t="s">
        <v>122</v>
      </c>
      <c r="E230" s="129" t="s">
        <v>359</v>
      </c>
      <c r="F230" s="130" t="s">
        <v>360</v>
      </c>
      <c r="G230" s="131" t="s">
        <v>305</v>
      </c>
      <c r="H230" s="132">
        <v>2</v>
      </c>
      <c r="I230" s="133"/>
      <c r="J230" s="134">
        <f>ROUND(I230*H230,2)</f>
        <v>0</v>
      </c>
      <c r="K230" s="135"/>
      <c r="L230" s="30"/>
      <c r="M230" s="136" t="s">
        <v>1</v>
      </c>
      <c r="N230" s="137" t="s">
        <v>40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126</v>
      </c>
      <c r="AT230" s="140" t="s">
        <v>122</v>
      </c>
      <c r="AU230" s="140" t="s">
        <v>85</v>
      </c>
      <c r="AY230" s="15" t="s">
        <v>120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5" t="s">
        <v>83</v>
      </c>
      <c r="BK230" s="141">
        <f>ROUND(I230*H230,2)</f>
        <v>0</v>
      </c>
      <c r="BL230" s="15" t="s">
        <v>126</v>
      </c>
      <c r="BM230" s="140" t="s">
        <v>361</v>
      </c>
    </row>
    <row r="231" spans="2:65" s="1" customFormat="1" ht="16.5" customHeight="1">
      <c r="B231" s="127"/>
      <c r="C231" s="160" t="s">
        <v>362</v>
      </c>
      <c r="D231" s="160" t="s">
        <v>230</v>
      </c>
      <c r="E231" s="161" t="s">
        <v>363</v>
      </c>
      <c r="F231" s="162" t="s">
        <v>364</v>
      </c>
      <c r="G231" s="163" t="s">
        <v>305</v>
      </c>
      <c r="H231" s="164">
        <v>2</v>
      </c>
      <c r="I231" s="165"/>
      <c r="J231" s="166">
        <f>ROUND(I231*H231,2)</f>
        <v>0</v>
      </c>
      <c r="K231" s="167"/>
      <c r="L231" s="168"/>
      <c r="M231" s="169" t="s">
        <v>1</v>
      </c>
      <c r="N231" s="170" t="s">
        <v>40</v>
      </c>
      <c r="P231" s="138">
        <f>O231*H231</f>
        <v>0</v>
      </c>
      <c r="Q231" s="138">
        <v>8.09E-2</v>
      </c>
      <c r="R231" s="138">
        <f>Q231*H231</f>
        <v>0.1618</v>
      </c>
      <c r="S231" s="138">
        <v>0</v>
      </c>
      <c r="T231" s="139">
        <f>S231*H231</f>
        <v>0</v>
      </c>
      <c r="AR231" s="140" t="s">
        <v>159</v>
      </c>
      <c r="AT231" s="140" t="s">
        <v>230</v>
      </c>
      <c r="AU231" s="140" t="s">
        <v>85</v>
      </c>
      <c r="AY231" s="15" t="s">
        <v>120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5" t="s">
        <v>83</v>
      </c>
      <c r="BK231" s="141">
        <f>ROUND(I231*H231,2)</f>
        <v>0</v>
      </c>
      <c r="BL231" s="15" t="s">
        <v>126</v>
      </c>
      <c r="BM231" s="140" t="s">
        <v>365</v>
      </c>
    </row>
    <row r="232" spans="2:65" s="1" customFormat="1" ht="24.2" customHeight="1">
      <c r="B232" s="127"/>
      <c r="C232" s="128" t="s">
        <v>366</v>
      </c>
      <c r="D232" s="128" t="s">
        <v>122</v>
      </c>
      <c r="E232" s="129" t="s">
        <v>367</v>
      </c>
      <c r="F232" s="130" t="s">
        <v>368</v>
      </c>
      <c r="G232" s="131" t="s">
        <v>305</v>
      </c>
      <c r="H232" s="132">
        <v>29</v>
      </c>
      <c r="I232" s="133"/>
      <c r="J232" s="134">
        <f>ROUND(I232*H232,2)</f>
        <v>0</v>
      </c>
      <c r="K232" s="135"/>
      <c r="L232" s="30"/>
      <c r="M232" s="136" t="s">
        <v>1</v>
      </c>
      <c r="N232" s="137" t="s">
        <v>40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126</v>
      </c>
      <c r="AT232" s="140" t="s">
        <v>122</v>
      </c>
      <c r="AU232" s="140" t="s">
        <v>85</v>
      </c>
      <c r="AY232" s="15" t="s">
        <v>120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5" t="s">
        <v>83</v>
      </c>
      <c r="BK232" s="141">
        <f>ROUND(I232*H232,2)</f>
        <v>0</v>
      </c>
      <c r="BL232" s="15" t="s">
        <v>126</v>
      </c>
      <c r="BM232" s="140" t="s">
        <v>369</v>
      </c>
    </row>
    <row r="233" spans="2:65" s="1" customFormat="1" ht="16.5" customHeight="1">
      <c r="B233" s="127"/>
      <c r="C233" s="160" t="s">
        <v>370</v>
      </c>
      <c r="D233" s="160" t="s">
        <v>230</v>
      </c>
      <c r="E233" s="161" t="s">
        <v>371</v>
      </c>
      <c r="F233" s="162" t="s">
        <v>372</v>
      </c>
      <c r="G233" s="163" t="s">
        <v>305</v>
      </c>
      <c r="H233" s="164">
        <v>20</v>
      </c>
      <c r="I233" s="165"/>
      <c r="J233" s="166">
        <f>ROUND(I233*H233,2)</f>
        <v>0</v>
      </c>
      <c r="K233" s="167"/>
      <c r="L233" s="168"/>
      <c r="M233" s="169" t="s">
        <v>1</v>
      </c>
      <c r="N233" s="170" t="s">
        <v>40</v>
      </c>
      <c r="P233" s="138">
        <f>O233*H233</f>
        <v>0</v>
      </c>
      <c r="Q233" s="138">
        <v>1.89E-2</v>
      </c>
      <c r="R233" s="138">
        <f>Q233*H233</f>
        <v>0.378</v>
      </c>
      <c r="S233" s="138">
        <v>0</v>
      </c>
      <c r="T233" s="139">
        <f>S233*H233</f>
        <v>0</v>
      </c>
      <c r="AR233" s="140" t="s">
        <v>159</v>
      </c>
      <c r="AT233" s="140" t="s">
        <v>230</v>
      </c>
      <c r="AU233" s="140" t="s">
        <v>85</v>
      </c>
      <c r="AY233" s="15" t="s">
        <v>120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5" t="s">
        <v>83</v>
      </c>
      <c r="BK233" s="141">
        <f>ROUND(I233*H233,2)</f>
        <v>0</v>
      </c>
      <c r="BL233" s="15" t="s">
        <v>126</v>
      </c>
      <c r="BM233" s="140" t="s">
        <v>373</v>
      </c>
    </row>
    <row r="234" spans="2:65" s="1" customFormat="1" ht="19.5">
      <c r="B234" s="30"/>
      <c r="D234" s="142" t="s">
        <v>128</v>
      </c>
      <c r="F234" s="143" t="s">
        <v>374</v>
      </c>
      <c r="I234" s="144"/>
      <c r="L234" s="30"/>
      <c r="M234" s="145"/>
      <c r="T234" s="54"/>
      <c r="AT234" s="15" t="s">
        <v>128</v>
      </c>
      <c r="AU234" s="15" t="s">
        <v>85</v>
      </c>
    </row>
    <row r="235" spans="2:65" s="1" customFormat="1" ht="16.5" customHeight="1">
      <c r="B235" s="127"/>
      <c r="C235" s="160" t="s">
        <v>375</v>
      </c>
      <c r="D235" s="160" t="s">
        <v>230</v>
      </c>
      <c r="E235" s="161" t="s">
        <v>376</v>
      </c>
      <c r="F235" s="162" t="s">
        <v>377</v>
      </c>
      <c r="G235" s="163" t="s">
        <v>305</v>
      </c>
      <c r="H235" s="164">
        <v>2</v>
      </c>
      <c r="I235" s="165"/>
      <c r="J235" s="166">
        <f t="shared" ref="J235:J240" si="10">ROUND(I235*H235,2)</f>
        <v>0</v>
      </c>
      <c r="K235" s="167"/>
      <c r="L235" s="168"/>
      <c r="M235" s="169" t="s">
        <v>1</v>
      </c>
      <c r="N235" s="170" t="s">
        <v>40</v>
      </c>
      <c r="P235" s="138">
        <f t="shared" ref="P235:P240" si="11">O235*H235</f>
        <v>0</v>
      </c>
      <c r="Q235" s="138">
        <v>4.8500000000000001E-2</v>
      </c>
      <c r="R235" s="138">
        <f t="shared" ref="R235:R240" si="12">Q235*H235</f>
        <v>9.7000000000000003E-2</v>
      </c>
      <c r="S235" s="138">
        <v>0</v>
      </c>
      <c r="T235" s="139">
        <f t="shared" ref="T235:T240" si="13">S235*H235</f>
        <v>0</v>
      </c>
      <c r="AR235" s="140" t="s">
        <v>159</v>
      </c>
      <c r="AT235" s="140" t="s">
        <v>230</v>
      </c>
      <c r="AU235" s="140" t="s">
        <v>85</v>
      </c>
      <c r="AY235" s="15" t="s">
        <v>120</v>
      </c>
      <c r="BE235" s="141">
        <f t="shared" ref="BE235:BE240" si="14">IF(N235="základní",J235,0)</f>
        <v>0</v>
      </c>
      <c r="BF235" s="141">
        <f t="shared" ref="BF235:BF240" si="15">IF(N235="snížená",J235,0)</f>
        <v>0</v>
      </c>
      <c r="BG235" s="141">
        <f t="shared" ref="BG235:BG240" si="16">IF(N235="zákl. přenesená",J235,0)</f>
        <v>0</v>
      </c>
      <c r="BH235" s="141">
        <f t="shared" ref="BH235:BH240" si="17">IF(N235="sníž. přenesená",J235,0)</f>
        <v>0</v>
      </c>
      <c r="BI235" s="141">
        <f t="shared" ref="BI235:BI240" si="18">IF(N235="nulová",J235,0)</f>
        <v>0</v>
      </c>
      <c r="BJ235" s="15" t="s">
        <v>83</v>
      </c>
      <c r="BK235" s="141">
        <f t="shared" ref="BK235:BK240" si="19">ROUND(I235*H235,2)</f>
        <v>0</v>
      </c>
      <c r="BL235" s="15" t="s">
        <v>126</v>
      </c>
      <c r="BM235" s="140" t="s">
        <v>378</v>
      </c>
    </row>
    <row r="236" spans="2:65" s="1" customFormat="1" ht="16.5" customHeight="1">
      <c r="B236" s="127"/>
      <c r="C236" s="160" t="s">
        <v>379</v>
      </c>
      <c r="D236" s="160" t="s">
        <v>230</v>
      </c>
      <c r="E236" s="161" t="s">
        <v>380</v>
      </c>
      <c r="F236" s="162" t="s">
        <v>381</v>
      </c>
      <c r="G236" s="163" t="s">
        <v>305</v>
      </c>
      <c r="H236" s="164">
        <v>2</v>
      </c>
      <c r="I236" s="165"/>
      <c r="J236" s="166">
        <f t="shared" si="10"/>
        <v>0</v>
      </c>
      <c r="K236" s="167"/>
      <c r="L236" s="168"/>
      <c r="M236" s="169" t="s">
        <v>1</v>
      </c>
      <c r="N236" s="170" t="s">
        <v>40</v>
      </c>
      <c r="P236" s="138">
        <f t="shared" si="11"/>
        <v>0</v>
      </c>
      <c r="Q236" s="138">
        <v>1.95E-2</v>
      </c>
      <c r="R236" s="138">
        <f t="shared" si="12"/>
        <v>3.9E-2</v>
      </c>
      <c r="S236" s="138">
        <v>0</v>
      </c>
      <c r="T236" s="139">
        <f t="shared" si="13"/>
        <v>0</v>
      </c>
      <c r="AR236" s="140" t="s">
        <v>159</v>
      </c>
      <c r="AT236" s="140" t="s">
        <v>230</v>
      </c>
      <c r="AU236" s="140" t="s">
        <v>85</v>
      </c>
      <c r="AY236" s="15" t="s">
        <v>120</v>
      </c>
      <c r="BE236" s="141">
        <f t="shared" si="14"/>
        <v>0</v>
      </c>
      <c r="BF236" s="141">
        <f t="shared" si="15"/>
        <v>0</v>
      </c>
      <c r="BG236" s="141">
        <f t="shared" si="16"/>
        <v>0</v>
      </c>
      <c r="BH236" s="141">
        <f t="shared" si="17"/>
        <v>0</v>
      </c>
      <c r="BI236" s="141">
        <f t="shared" si="18"/>
        <v>0</v>
      </c>
      <c r="BJ236" s="15" t="s">
        <v>83</v>
      </c>
      <c r="BK236" s="141">
        <f t="shared" si="19"/>
        <v>0</v>
      </c>
      <c r="BL236" s="15" t="s">
        <v>126</v>
      </c>
      <c r="BM236" s="140" t="s">
        <v>382</v>
      </c>
    </row>
    <row r="237" spans="2:65" s="1" customFormat="1" ht="16.5" customHeight="1">
      <c r="B237" s="127"/>
      <c r="C237" s="160" t="s">
        <v>383</v>
      </c>
      <c r="D237" s="160" t="s">
        <v>230</v>
      </c>
      <c r="E237" s="161" t="s">
        <v>384</v>
      </c>
      <c r="F237" s="162" t="s">
        <v>385</v>
      </c>
      <c r="G237" s="163" t="s">
        <v>305</v>
      </c>
      <c r="H237" s="164">
        <v>2</v>
      </c>
      <c r="I237" s="165"/>
      <c r="J237" s="166">
        <f t="shared" si="10"/>
        <v>0</v>
      </c>
      <c r="K237" s="167"/>
      <c r="L237" s="168"/>
      <c r="M237" s="169" t="s">
        <v>1</v>
      </c>
      <c r="N237" s="170" t="s">
        <v>40</v>
      </c>
      <c r="P237" s="138">
        <f t="shared" si="11"/>
        <v>0</v>
      </c>
      <c r="Q237" s="138">
        <v>2.7900000000000001E-2</v>
      </c>
      <c r="R237" s="138">
        <f t="shared" si="12"/>
        <v>5.5800000000000002E-2</v>
      </c>
      <c r="S237" s="138">
        <v>0</v>
      </c>
      <c r="T237" s="139">
        <f t="shared" si="13"/>
        <v>0</v>
      </c>
      <c r="AR237" s="140" t="s">
        <v>159</v>
      </c>
      <c r="AT237" s="140" t="s">
        <v>230</v>
      </c>
      <c r="AU237" s="140" t="s">
        <v>85</v>
      </c>
      <c r="AY237" s="15" t="s">
        <v>120</v>
      </c>
      <c r="BE237" s="141">
        <f t="shared" si="14"/>
        <v>0</v>
      </c>
      <c r="BF237" s="141">
        <f t="shared" si="15"/>
        <v>0</v>
      </c>
      <c r="BG237" s="141">
        <f t="shared" si="16"/>
        <v>0</v>
      </c>
      <c r="BH237" s="141">
        <f t="shared" si="17"/>
        <v>0</v>
      </c>
      <c r="BI237" s="141">
        <f t="shared" si="18"/>
        <v>0</v>
      </c>
      <c r="BJ237" s="15" t="s">
        <v>83</v>
      </c>
      <c r="BK237" s="141">
        <f t="shared" si="19"/>
        <v>0</v>
      </c>
      <c r="BL237" s="15" t="s">
        <v>126</v>
      </c>
      <c r="BM237" s="140" t="s">
        <v>386</v>
      </c>
    </row>
    <row r="238" spans="2:65" s="1" customFormat="1" ht="16.5" customHeight="1">
      <c r="B238" s="127"/>
      <c r="C238" s="160" t="s">
        <v>387</v>
      </c>
      <c r="D238" s="160" t="s">
        <v>230</v>
      </c>
      <c r="E238" s="161" t="s">
        <v>388</v>
      </c>
      <c r="F238" s="162" t="s">
        <v>389</v>
      </c>
      <c r="G238" s="163" t="s">
        <v>305</v>
      </c>
      <c r="H238" s="164">
        <v>3</v>
      </c>
      <c r="I238" s="165"/>
      <c r="J238" s="166">
        <f t="shared" si="10"/>
        <v>0</v>
      </c>
      <c r="K238" s="167"/>
      <c r="L238" s="168"/>
      <c r="M238" s="169" t="s">
        <v>1</v>
      </c>
      <c r="N238" s="170" t="s">
        <v>40</v>
      </c>
      <c r="P238" s="138">
        <f t="shared" si="11"/>
        <v>0</v>
      </c>
      <c r="Q238" s="138">
        <v>3.8899999999999997E-2</v>
      </c>
      <c r="R238" s="138">
        <f t="shared" si="12"/>
        <v>0.1167</v>
      </c>
      <c r="S238" s="138">
        <v>0</v>
      </c>
      <c r="T238" s="139">
        <f t="shared" si="13"/>
        <v>0</v>
      </c>
      <c r="AR238" s="140" t="s">
        <v>159</v>
      </c>
      <c r="AT238" s="140" t="s">
        <v>230</v>
      </c>
      <c r="AU238" s="140" t="s">
        <v>85</v>
      </c>
      <c r="AY238" s="15" t="s">
        <v>120</v>
      </c>
      <c r="BE238" s="141">
        <f t="shared" si="14"/>
        <v>0</v>
      </c>
      <c r="BF238" s="141">
        <f t="shared" si="15"/>
        <v>0</v>
      </c>
      <c r="BG238" s="141">
        <f t="shared" si="16"/>
        <v>0</v>
      </c>
      <c r="BH238" s="141">
        <f t="shared" si="17"/>
        <v>0</v>
      </c>
      <c r="BI238" s="141">
        <f t="shared" si="18"/>
        <v>0</v>
      </c>
      <c r="BJ238" s="15" t="s">
        <v>83</v>
      </c>
      <c r="BK238" s="141">
        <f t="shared" si="19"/>
        <v>0</v>
      </c>
      <c r="BL238" s="15" t="s">
        <v>126</v>
      </c>
      <c r="BM238" s="140" t="s">
        <v>390</v>
      </c>
    </row>
    <row r="239" spans="2:65" s="1" customFormat="1" ht="21.75" customHeight="1">
      <c r="B239" s="127"/>
      <c r="C239" s="128" t="s">
        <v>391</v>
      </c>
      <c r="D239" s="128" t="s">
        <v>122</v>
      </c>
      <c r="E239" s="129" t="s">
        <v>392</v>
      </c>
      <c r="F239" s="130" t="s">
        <v>393</v>
      </c>
      <c r="G239" s="131" t="s">
        <v>305</v>
      </c>
      <c r="H239" s="132">
        <v>2</v>
      </c>
      <c r="I239" s="133"/>
      <c r="J239" s="134">
        <f t="shared" si="10"/>
        <v>0</v>
      </c>
      <c r="K239" s="135"/>
      <c r="L239" s="30"/>
      <c r="M239" s="136" t="s">
        <v>1</v>
      </c>
      <c r="N239" s="137" t="s">
        <v>40</v>
      </c>
      <c r="P239" s="138">
        <f t="shared" si="11"/>
        <v>0</v>
      </c>
      <c r="Q239" s="138">
        <v>1.6199999999999999E-3</v>
      </c>
      <c r="R239" s="138">
        <f t="shared" si="12"/>
        <v>3.2399999999999998E-3</v>
      </c>
      <c r="S239" s="138">
        <v>0</v>
      </c>
      <c r="T239" s="139">
        <f t="shared" si="13"/>
        <v>0</v>
      </c>
      <c r="AR239" s="140" t="s">
        <v>126</v>
      </c>
      <c r="AT239" s="140" t="s">
        <v>122</v>
      </c>
      <c r="AU239" s="140" t="s">
        <v>85</v>
      </c>
      <c r="AY239" s="15" t="s">
        <v>120</v>
      </c>
      <c r="BE239" s="141">
        <f t="shared" si="14"/>
        <v>0</v>
      </c>
      <c r="BF239" s="141">
        <f t="shared" si="15"/>
        <v>0</v>
      </c>
      <c r="BG239" s="141">
        <f t="shared" si="16"/>
        <v>0</v>
      </c>
      <c r="BH239" s="141">
        <f t="shared" si="17"/>
        <v>0</v>
      </c>
      <c r="BI239" s="141">
        <f t="shared" si="18"/>
        <v>0</v>
      </c>
      <c r="BJ239" s="15" t="s">
        <v>83</v>
      </c>
      <c r="BK239" s="141">
        <f t="shared" si="19"/>
        <v>0</v>
      </c>
      <c r="BL239" s="15" t="s">
        <v>126</v>
      </c>
      <c r="BM239" s="140" t="s">
        <v>394</v>
      </c>
    </row>
    <row r="240" spans="2:65" s="1" customFormat="1" ht="24.2" customHeight="1">
      <c r="B240" s="127"/>
      <c r="C240" s="160" t="s">
        <v>395</v>
      </c>
      <c r="D240" s="160" t="s">
        <v>230</v>
      </c>
      <c r="E240" s="161" t="s">
        <v>396</v>
      </c>
      <c r="F240" s="162" t="s">
        <v>397</v>
      </c>
      <c r="G240" s="163" t="s">
        <v>305</v>
      </c>
      <c r="H240" s="164">
        <v>2</v>
      </c>
      <c r="I240" s="165"/>
      <c r="J240" s="166">
        <f t="shared" si="10"/>
        <v>0</v>
      </c>
      <c r="K240" s="167"/>
      <c r="L240" s="168"/>
      <c r="M240" s="169" t="s">
        <v>1</v>
      </c>
      <c r="N240" s="170" t="s">
        <v>40</v>
      </c>
      <c r="P240" s="138">
        <f t="shared" si="11"/>
        <v>0</v>
      </c>
      <c r="Q240" s="138">
        <v>1.847E-2</v>
      </c>
      <c r="R240" s="138">
        <f t="shared" si="12"/>
        <v>3.6940000000000001E-2</v>
      </c>
      <c r="S240" s="138">
        <v>0</v>
      </c>
      <c r="T240" s="139">
        <f t="shared" si="13"/>
        <v>0</v>
      </c>
      <c r="AR240" s="140" t="s">
        <v>159</v>
      </c>
      <c r="AT240" s="140" t="s">
        <v>230</v>
      </c>
      <c r="AU240" s="140" t="s">
        <v>85</v>
      </c>
      <c r="AY240" s="15" t="s">
        <v>120</v>
      </c>
      <c r="BE240" s="141">
        <f t="shared" si="14"/>
        <v>0</v>
      </c>
      <c r="BF240" s="141">
        <f t="shared" si="15"/>
        <v>0</v>
      </c>
      <c r="BG240" s="141">
        <f t="shared" si="16"/>
        <v>0</v>
      </c>
      <c r="BH240" s="141">
        <f t="shared" si="17"/>
        <v>0</v>
      </c>
      <c r="BI240" s="141">
        <f t="shared" si="18"/>
        <v>0</v>
      </c>
      <c r="BJ240" s="15" t="s">
        <v>83</v>
      </c>
      <c r="BK240" s="141">
        <f t="shared" si="19"/>
        <v>0</v>
      </c>
      <c r="BL240" s="15" t="s">
        <v>126</v>
      </c>
      <c r="BM240" s="140" t="s">
        <v>398</v>
      </c>
    </row>
    <row r="241" spans="2:65" s="1" customFormat="1" ht="29.25">
      <c r="B241" s="30"/>
      <c r="D241" s="142" t="s">
        <v>128</v>
      </c>
      <c r="F241" s="143" t="s">
        <v>399</v>
      </c>
      <c r="I241" s="144"/>
      <c r="L241" s="30"/>
      <c r="M241" s="145"/>
      <c r="T241" s="54"/>
      <c r="AT241" s="15" t="s">
        <v>128</v>
      </c>
      <c r="AU241" s="15" t="s">
        <v>85</v>
      </c>
    </row>
    <row r="242" spans="2:65" s="1" customFormat="1" ht="24.2" customHeight="1">
      <c r="B242" s="127"/>
      <c r="C242" s="160" t="s">
        <v>400</v>
      </c>
      <c r="D242" s="160" t="s">
        <v>230</v>
      </c>
      <c r="E242" s="161" t="s">
        <v>401</v>
      </c>
      <c r="F242" s="162" t="s">
        <v>402</v>
      </c>
      <c r="G242" s="163" t="s">
        <v>305</v>
      </c>
      <c r="H242" s="164">
        <v>2</v>
      </c>
      <c r="I242" s="165"/>
      <c r="J242" s="166">
        <f t="shared" ref="J242:J247" si="20">ROUND(I242*H242,2)</f>
        <v>0</v>
      </c>
      <c r="K242" s="167"/>
      <c r="L242" s="168"/>
      <c r="M242" s="169" t="s">
        <v>1</v>
      </c>
      <c r="N242" s="170" t="s">
        <v>40</v>
      </c>
      <c r="P242" s="138">
        <f t="shared" ref="P242:P247" si="21">O242*H242</f>
        <v>0</v>
      </c>
      <c r="Q242" s="138">
        <v>6.5399999999999998E-3</v>
      </c>
      <c r="R242" s="138">
        <f t="shared" ref="R242:R247" si="22">Q242*H242</f>
        <v>1.308E-2</v>
      </c>
      <c r="S242" s="138">
        <v>0</v>
      </c>
      <c r="T242" s="139">
        <f t="shared" ref="T242:T247" si="23">S242*H242</f>
        <v>0</v>
      </c>
      <c r="AR242" s="140" t="s">
        <v>159</v>
      </c>
      <c r="AT242" s="140" t="s">
        <v>230</v>
      </c>
      <c r="AU242" s="140" t="s">
        <v>85</v>
      </c>
      <c r="AY242" s="15" t="s">
        <v>120</v>
      </c>
      <c r="BE242" s="141">
        <f t="shared" ref="BE242:BE247" si="24">IF(N242="základní",J242,0)</f>
        <v>0</v>
      </c>
      <c r="BF242" s="141">
        <f t="shared" ref="BF242:BF247" si="25">IF(N242="snížená",J242,0)</f>
        <v>0</v>
      </c>
      <c r="BG242" s="141">
        <f t="shared" ref="BG242:BG247" si="26">IF(N242="zákl. přenesená",J242,0)</f>
        <v>0</v>
      </c>
      <c r="BH242" s="141">
        <f t="shared" ref="BH242:BH247" si="27">IF(N242="sníž. přenesená",J242,0)</f>
        <v>0</v>
      </c>
      <c r="BI242" s="141">
        <f t="shared" ref="BI242:BI247" si="28">IF(N242="nulová",J242,0)</f>
        <v>0</v>
      </c>
      <c r="BJ242" s="15" t="s">
        <v>83</v>
      </c>
      <c r="BK242" s="141">
        <f t="shared" ref="BK242:BK247" si="29">ROUND(I242*H242,2)</f>
        <v>0</v>
      </c>
      <c r="BL242" s="15" t="s">
        <v>126</v>
      </c>
      <c r="BM242" s="140" t="s">
        <v>403</v>
      </c>
    </row>
    <row r="243" spans="2:65" s="1" customFormat="1" ht="16.5" customHeight="1">
      <c r="B243" s="127"/>
      <c r="C243" s="128" t="s">
        <v>404</v>
      </c>
      <c r="D243" s="128" t="s">
        <v>122</v>
      </c>
      <c r="E243" s="129" t="s">
        <v>405</v>
      </c>
      <c r="F243" s="130" t="s">
        <v>406</v>
      </c>
      <c r="G243" s="131" t="s">
        <v>305</v>
      </c>
      <c r="H243" s="132">
        <v>2</v>
      </c>
      <c r="I243" s="133"/>
      <c r="J243" s="134">
        <f t="shared" si="20"/>
        <v>0</v>
      </c>
      <c r="K243" s="135"/>
      <c r="L243" s="30"/>
      <c r="M243" s="136" t="s">
        <v>1</v>
      </c>
      <c r="N243" s="137" t="s">
        <v>40</v>
      </c>
      <c r="P243" s="138">
        <f t="shared" si="21"/>
        <v>0</v>
      </c>
      <c r="Q243" s="138">
        <v>1.3600000000000001E-3</v>
      </c>
      <c r="R243" s="138">
        <f t="shared" si="22"/>
        <v>2.7200000000000002E-3</v>
      </c>
      <c r="S243" s="138">
        <v>0</v>
      </c>
      <c r="T243" s="139">
        <f t="shared" si="23"/>
        <v>0</v>
      </c>
      <c r="AR243" s="140" t="s">
        <v>126</v>
      </c>
      <c r="AT243" s="140" t="s">
        <v>122</v>
      </c>
      <c r="AU243" s="140" t="s">
        <v>85</v>
      </c>
      <c r="AY243" s="15" t="s">
        <v>120</v>
      </c>
      <c r="BE243" s="141">
        <f t="shared" si="24"/>
        <v>0</v>
      </c>
      <c r="BF243" s="141">
        <f t="shared" si="25"/>
        <v>0</v>
      </c>
      <c r="BG243" s="141">
        <f t="shared" si="26"/>
        <v>0</v>
      </c>
      <c r="BH243" s="141">
        <f t="shared" si="27"/>
        <v>0</v>
      </c>
      <c r="BI243" s="141">
        <f t="shared" si="28"/>
        <v>0</v>
      </c>
      <c r="BJ243" s="15" t="s">
        <v>83</v>
      </c>
      <c r="BK243" s="141">
        <f t="shared" si="29"/>
        <v>0</v>
      </c>
      <c r="BL243" s="15" t="s">
        <v>126</v>
      </c>
      <c r="BM243" s="140" t="s">
        <v>407</v>
      </c>
    </row>
    <row r="244" spans="2:65" s="1" customFormat="1" ht="24.2" customHeight="1">
      <c r="B244" s="127"/>
      <c r="C244" s="160" t="s">
        <v>408</v>
      </c>
      <c r="D244" s="160" t="s">
        <v>230</v>
      </c>
      <c r="E244" s="161" t="s">
        <v>409</v>
      </c>
      <c r="F244" s="162" t="s">
        <v>410</v>
      </c>
      <c r="G244" s="163" t="s">
        <v>305</v>
      </c>
      <c r="H244" s="164">
        <v>2</v>
      </c>
      <c r="I244" s="165"/>
      <c r="J244" s="166">
        <f t="shared" si="20"/>
        <v>0</v>
      </c>
      <c r="K244" s="167"/>
      <c r="L244" s="168"/>
      <c r="M244" s="169" t="s">
        <v>1</v>
      </c>
      <c r="N244" s="170" t="s">
        <v>40</v>
      </c>
      <c r="P244" s="138">
        <f t="shared" si="21"/>
        <v>0</v>
      </c>
      <c r="Q244" s="138">
        <v>3.95E-2</v>
      </c>
      <c r="R244" s="138">
        <f t="shared" si="22"/>
        <v>7.9000000000000001E-2</v>
      </c>
      <c r="S244" s="138">
        <v>0</v>
      </c>
      <c r="T244" s="139">
        <f t="shared" si="23"/>
        <v>0</v>
      </c>
      <c r="AR244" s="140" t="s">
        <v>159</v>
      </c>
      <c r="AT244" s="140" t="s">
        <v>230</v>
      </c>
      <c r="AU244" s="140" t="s">
        <v>85</v>
      </c>
      <c r="AY244" s="15" t="s">
        <v>120</v>
      </c>
      <c r="BE244" s="141">
        <f t="shared" si="24"/>
        <v>0</v>
      </c>
      <c r="BF244" s="141">
        <f t="shared" si="25"/>
        <v>0</v>
      </c>
      <c r="BG244" s="141">
        <f t="shared" si="26"/>
        <v>0</v>
      </c>
      <c r="BH244" s="141">
        <f t="shared" si="27"/>
        <v>0</v>
      </c>
      <c r="BI244" s="141">
        <f t="shared" si="28"/>
        <v>0</v>
      </c>
      <c r="BJ244" s="15" t="s">
        <v>83</v>
      </c>
      <c r="BK244" s="141">
        <f t="shared" si="29"/>
        <v>0</v>
      </c>
      <c r="BL244" s="15" t="s">
        <v>126</v>
      </c>
      <c r="BM244" s="140" t="s">
        <v>411</v>
      </c>
    </row>
    <row r="245" spans="2:65" s="1" customFormat="1" ht="16.5" customHeight="1">
      <c r="B245" s="127"/>
      <c r="C245" s="160" t="s">
        <v>412</v>
      </c>
      <c r="D245" s="160" t="s">
        <v>230</v>
      </c>
      <c r="E245" s="161" t="s">
        <v>413</v>
      </c>
      <c r="F245" s="162" t="s">
        <v>414</v>
      </c>
      <c r="G245" s="163" t="s">
        <v>305</v>
      </c>
      <c r="H245" s="164">
        <v>2</v>
      </c>
      <c r="I245" s="165"/>
      <c r="J245" s="166">
        <f t="shared" si="20"/>
        <v>0</v>
      </c>
      <c r="K245" s="167"/>
      <c r="L245" s="168"/>
      <c r="M245" s="169" t="s">
        <v>1</v>
      </c>
      <c r="N245" s="170" t="s">
        <v>40</v>
      </c>
      <c r="P245" s="138">
        <f t="shared" si="21"/>
        <v>0</v>
      </c>
      <c r="Q245" s="138">
        <v>0</v>
      </c>
      <c r="R245" s="138">
        <f t="shared" si="22"/>
        <v>0</v>
      </c>
      <c r="S245" s="138">
        <v>0</v>
      </c>
      <c r="T245" s="139">
        <f t="shared" si="23"/>
        <v>0</v>
      </c>
      <c r="AR245" s="140" t="s">
        <v>159</v>
      </c>
      <c r="AT245" s="140" t="s">
        <v>230</v>
      </c>
      <c r="AU245" s="140" t="s">
        <v>85</v>
      </c>
      <c r="AY245" s="15" t="s">
        <v>120</v>
      </c>
      <c r="BE245" s="141">
        <f t="shared" si="24"/>
        <v>0</v>
      </c>
      <c r="BF245" s="141">
        <f t="shared" si="25"/>
        <v>0</v>
      </c>
      <c r="BG245" s="141">
        <f t="shared" si="26"/>
        <v>0</v>
      </c>
      <c r="BH245" s="141">
        <f t="shared" si="27"/>
        <v>0</v>
      </c>
      <c r="BI245" s="141">
        <f t="shared" si="28"/>
        <v>0</v>
      </c>
      <c r="BJ245" s="15" t="s">
        <v>83</v>
      </c>
      <c r="BK245" s="141">
        <f t="shared" si="29"/>
        <v>0</v>
      </c>
      <c r="BL245" s="15" t="s">
        <v>126</v>
      </c>
      <c r="BM245" s="140" t="s">
        <v>415</v>
      </c>
    </row>
    <row r="246" spans="2:65" s="1" customFormat="1" ht="21.75" customHeight="1">
      <c r="B246" s="127"/>
      <c r="C246" s="128" t="s">
        <v>416</v>
      </c>
      <c r="D246" s="128" t="s">
        <v>122</v>
      </c>
      <c r="E246" s="129" t="s">
        <v>417</v>
      </c>
      <c r="F246" s="130" t="s">
        <v>418</v>
      </c>
      <c r="G246" s="131" t="s">
        <v>305</v>
      </c>
      <c r="H246" s="132">
        <v>1</v>
      </c>
      <c r="I246" s="133"/>
      <c r="J246" s="134">
        <f t="shared" si="20"/>
        <v>0</v>
      </c>
      <c r="K246" s="135"/>
      <c r="L246" s="30"/>
      <c r="M246" s="136" t="s">
        <v>1</v>
      </c>
      <c r="N246" s="137" t="s">
        <v>40</v>
      </c>
      <c r="P246" s="138">
        <f t="shared" si="21"/>
        <v>0</v>
      </c>
      <c r="Q246" s="138">
        <v>2.81E-3</v>
      </c>
      <c r="R246" s="138">
        <f t="shared" si="22"/>
        <v>2.81E-3</v>
      </c>
      <c r="S246" s="138">
        <v>0</v>
      </c>
      <c r="T246" s="139">
        <f t="shared" si="23"/>
        <v>0</v>
      </c>
      <c r="AR246" s="140" t="s">
        <v>126</v>
      </c>
      <c r="AT246" s="140" t="s">
        <v>122</v>
      </c>
      <c r="AU246" s="140" t="s">
        <v>85</v>
      </c>
      <c r="AY246" s="15" t="s">
        <v>120</v>
      </c>
      <c r="BE246" s="141">
        <f t="shared" si="24"/>
        <v>0</v>
      </c>
      <c r="BF246" s="141">
        <f t="shared" si="25"/>
        <v>0</v>
      </c>
      <c r="BG246" s="141">
        <f t="shared" si="26"/>
        <v>0</v>
      </c>
      <c r="BH246" s="141">
        <f t="shared" si="27"/>
        <v>0</v>
      </c>
      <c r="BI246" s="141">
        <f t="shared" si="28"/>
        <v>0</v>
      </c>
      <c r="BJ246" s="15" t="s">
        <v>83</v>
      </c>
      <c r="BK246" s="141">
        <f t="shared" si="29"/>
        <v>0</v>
      </c>
      <c r="BL246" s="15" t="s">
        <v>126</v>
      </c>
      <c r="BM246" s="140" t="s">
        <v>419</v>
      </c>
    </row>
    <row r="247" spans="2:65" s="1" customFormat="1" ht="21.75" customHeight="1">
      <c r="B247" s="127"/>
      <c r="C247" s="160" t="s">
        <v>420</v>
      </c>
      <c r="D247" s="160" t="s">
        <v>230</v>
      </c>
      <c r="E247" s="161" t="s">
        <v>421</v>
      </c>
      <c r="F247" s="162" t="s">
        <v>422</v>
      </c>
      <c r="G247" s="163" t="s">
        <v>1</v>
      </c>
      <c r="H247" s="164">
        <v>1</v>
      </c>
      <c r="I247" s="165"/>
      <c r="J247" s="166">
        <f t="shared" si="20"/>
        <v>0</v>
      </c>
      <c r="K247" s="167"/>
      <c r="L247" s="168"/>
      <c r="M247" s="169" t="s">
        <v>1</v>
      </c>
      <c r="N247" s="170" t="s">
        <v>40</v>
      </c>
      <c r="P247" s="138">
        <f t="shared" si="21"/>
        <v>0</v>
      </c>
      <c r="Q247" s="138">
        <v>0</v>
      </c>
      <c r="R247" s="138">
        <f t="shared" si="22"/>
        <v>0</v>
      </c>
      <c r="S247" s="138">
        <v>0</v>
      </c>
      <c r="T247" s="139">
        <f t="shared" si="23"/>
        <v>0</v>
      </c>
      <c r="AR247" s="140" t="s">
        <v>159</v>
      </c>
      <c r="AT247" s="140" t="s">
        <v>230</v>
      </c>
      <c r="AU247" s="140" t="s">
        <v>85</v>
      </c>
      <c r="AY247" s="15" t="s">
        <v>120</v>
      </c>
      <c r="BE247" s="141">
        <f t="shared" si="24"/>
        <v>0</v>
      </c>
      <c r="BF247" s="141">
        <f t="shared" si="25"/>
        <v>0</v>
      </c>
      <c r="BG247" s="141">
        <f t="shared" si="26"/>
        <v>0</v>
      </c>
      <c r="BH247" s="141">
        <f t="shared" si="27"/>
        <v>0</v>
      </c>
      <c r="BI247" s="141">
        <f t="shared" si="28"/>
        <v>0</v>
      </c>
      <c r="BJ247" s="15" t="s">
        <v>83</v>
      </c>
      <c r="BK247" s="141">
        <f t="shared" si="29"/>
        <v>0</v>
      </c>
      <c r="BL247" s="15" t="s">
        <v>126</v>
      </c>
      <c r="BM247" s="140" t="s">
        <v>423</v>
      </c>
    </row>
    <row r="248" spans="2:65" s="1" customFormat="1" ht="29.25">
      <c r="B248" s="30"/>
      <c r="D248" s="142" t="s">
        <v>128</v>
      </c>
      <c r="F248" s="143" t="s">
        <v>399</v>
      </c>
      <c r="I248" s="144"/>
      <c r="L248" s="30"/>
      <c r="M248" s="145"/>
      <c r="T248" s="54"/>
      <c r="AT248" s="15" t="s">
        <v>128</v>
      </c>
      <c r="AU248" s="15" t="s">
        <v>85</v>
      </c>
    </row>
    <row r="249" spans="2:65" s="1" customFormat="1" ht="24.2" customHeight="1">
      <c r="B249" s="127"/>
      <c r="C249" s="160" t="s">
        <v>424</v>
      </c>
      <c r="D249" s="160" t="s">
        <v>230</v>
      </c>
      <c r="E249" s="161" t="s">
        <v>425</v>
      </c>
      <c r="F249" s="162" t="s">
        <v>426</v>
      </c>
      <c r="G249" s="163" t="s">
        <v>305</v>
      </c>
      <c r="H249" s="164">
        <v>1</v>
      </c>
      <c r="I249" s="165"/>
      <c r="J249" s="166">
        <f>ROUND(I249*H249,2)</f>
        <v>0</v>
      </c>
      <c r="K249" s="167"/>
      <c r="L249" s="168"/>
      <c r="M249" s="169" t="s">
        <v>1</v>
      </c>
      <c r="N249" s="170" t="s">
        <v>40</v>
      </c>
      <c r="P249" s="138">
        <f>O249*H249</f>
        <v>0</v>
      </c>
      <c r="Q249" s="138">
        <v>6.5399999999999998E-3</v>
      </c>
      <c r="R249" s="138">
        <f>Q249*H249</f>
        <v>6.5399999999999998E-3</v>
      </c>
      <c r="S249" s="138">
        <v>0</v>
      </c>
      <c r="T249" s="139">
        <f>S249*H249</f>
        <v>0</v>
      </c>
      <c r="AR249" s="140" t="s">
        <v>159</v>
      </c>
      <c r="AT249" s="140" t="s">
        <v>230</v>
      </c>
      <c r="AU249" s="140" t="s">
        <v>85</v>
      </c>
      <c r="AY249" s="15" t="s">
        <v>120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5" t="s">
        <v>83</v>
      </c>
      <c r="BK249" s="141">
        <f>ROUND(I249*H249,2)</f>
        <v>0</v>
      </c>
      <c r="BL249" s="15" t="s">
        <v>126</v>
      </c>
      <c r="BM249" s="140" t="s">
        <v>427</v>
      </c>
    </row>
    <row r="250" spans="2:65" s="1" customFormat="1" ht="24.2" customHeight="1">
      <c r="B250" s="127"/>
      <c r="C250" s="128" t="s">
        <v>428</v>
      </c>
      <c r="D250" s="128" t="s">
        <v>122</v>
      </c>
      <c r="E250" s="129" t="s">
        <v>429</v>
      </c>
      <c r="F250" s="130" t="s">
        <v>430</v>
      </c>
      <c r="G250" s="131" t="s">
        <v>305</v>
      </c>
      <c r="H250" s="132">
        <v>1</v>
      </c>
      <c r="I250" s="133"/>
      <c r="J250" s="134">
        <f>ROUND(I250*H250,2)</f>
        <v>0</v>
      </c>
      <c r="K250" s="135"/>
      <c r="L250" s="30"/>
      <c r="M250" s="136" t="s">
        <v>1</v>
      </c>
      <c r="N250" s="137" t="s">
        <v>40</v>
      </c>
      <c r="P250" s="138">
        <f>O250*H250</f>
        <v>0</v>
      </c>
      <c r="Q250" s="138">
        <v>3.5200000000000001E-3</v>
      </c>
      <c r="R250" s="138">
        <f>Q250*H250</f>
        <v>3.5200000000000001E-3</v>
      </c>
      <c r="S250" s="138">
        <v>0</v>
      </c>
      <c r="T250" s="139">
        <f>S250*H250</f>
        <v>0</v>
      </c>
      <c r="AR250" s="140" t="s">
        <v>126</v>
      </c>
      <c r="AT250" s="140" t="s">
        <v>122</v>
      </c>
      <c r="AU250" s="140" t="s">
        <v>85</v>
      </c>
      <c r="AY250" s="15" t="s">
        <v>120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5" t="s">
        <v>83</v>
      </c>
      <c r="BK250" s="141">
        <f>ROUND(I250*H250,2)</f>
        <v>0</v>
      </c>
      <c r="BL250" s="15" t="s">
        <v>126</v>
      </c>
      <c r="BM250" s="140" t="s">
        <v>431</v>
      </c>
    </row>
    <row r="251" spans="2:65" s="1" customFormat="1" ht="16.5" customHeight="1">
      <c r="B251" s="127"/>
      <c r="C251" s="160" t="s">
        <v>432</v>
      </c>
      <c r="D251" s="160" t="s">
        <v>230</v>
      </c>
      <c r="E251" s="161" t="s">
        <v>433</v>
      </c>
      <c r="F251" s="162" t="s">
        <v>434</v>
      </c>
      <c r="G251" s="163" t="s">
        <v>305</v>
      </c>
      <c r="H251" s="164">
        <v>1</v>
      </c>
      <c r="I251" s="165"/>
      <c r="J251" s="166">
        <f>ROUND(I251*H251,2)</f>
        <v>0</v>
      </c>
      <c r="K251" s="167"/>
      <c r="L251" s="168"/>
      <c r="M251" s="169" t="s">
        <v>1</v>
      </c>
      <c r="N251" s="170" t="s">
        <v>40</v>
      </c>
      <c r="P251" s="138">
        <f>O251*H251</f>
        <v>0</v>
      </c>
      <c r="Q251" s="138">
        <v>1.4E-2</v>
      </c>
      <c r="R251" s="138">
        <f>Q251*H251</f>
        <v>1.4E-2</v>
      </c>
      <c r="S251" s="138">
        <v>0</v>
      </c>
      <c r="T251" s="139">
        <f>S251*H251</f>
        <v>0</v>
      </c>
      <c r="AR251" s="140" t="s">
        <v>159</v>
      </c>
      <c r="AT251" s="140" t="s">
        <v>230</v>
      </c>
      <c r="AU251" s="140" t="s">
        <v>85</v>
      </c>
      <c r="AY251" s="15" t="s">
        <v>120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5" t="s">
        <v>83</v>
      </c>
      <c r="BK251" s="141">
        <f>ROUND(I251*H251,2)</f>
        <v>0</v>
      </c>
      <c r="BL251" s="15" t="s">
        <v>126</v>
      </c>
      <c r="BM251" s="140" t="s">
        <v>435</v>
      </c>
    </row>
    <row r="252" spans="2:65" s="1" customFormat="1" ht="29.25">
      <c r="B252" s="30"/>
      <c r="D252" s="142" t="s">
        <v>128</v>
      </c>
      <c r="F252" s="143" t="s">
        <v>436</v>
      </c>
      <c r="I252" s="144"/>
      <c r="L252" s="30"/>
      <c r="M252" s="145"/>
      <c r="T252" s="54"/>
      <c r="AT252" s="15" t="s">
        <v>128</v>
      </c>
      <c r="AU252" s="15" t="s">
        <v>85</v>
      </c>
    </row>
    <row r="253" spans="2:65" s="1" customFormat="1" ht="21.75" customHeight="1">
      <c r="B253" s="127"/>
      <c r="C253" s="160" t="s">
        <v>437</v>
      </c>
      <c r="D253" s="160" t="s">
        <v>230</v>
      </c>
      <c r="E253" s="161" t="s">
        <v>438</v>
      </c>
      <c r="F253" s="162" t="s">
        <v>439</v>
      </c>
      <c r="G253" s="163" t="s">
        <v>305</v>
      </c>
      <c r="H253" s="164">
        <v>1</v>
      </c>
      <c r="I253" s="165"/>
      <c r="J253" s="166">
        <f>ROUND(I253*H253,2)</f>
        <v>0</v>
      </c>
      <c r="K253" s="167"/>
      <c r="L253" s="168"/>
      <c r="M253" s="169" t="s">
        <v>1</v>
      </c>
      <c r="N253" s="170" t="s">
        <v>40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159</v>
      </c>
      <c r="AT253" s="140" t="s">
        <v>230</v>
      </c>
      <c r="AU253" s="140" t="s">
        <v>85</v>
      </c>
      <c r="AY253" s="15" t="s">
        <v>120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5" t="s">
        <v>83</v>
      </c>
      <c r="BK253" s="141">
        <f>ROUND(I253*H253,2)</f>
        <v>0</v>
      </c>
      <c r="BL253" s="15" t="s">
        <v>126</v>
      </c>
      <c r="BM253" s="140" t="s">
        <v>440</v>
      </c>
    </row>
    <row r="254" spans="2:65" s="1" customFormat="1" ht="24.2" customHeight="1">
      <c r="B254" s="127"/>
      <c r="C254" s="128" t="s">
        <v>441</v>
      </c>
      <c r="D254" s="128" t="s">
        <v>122</v>
      </c>
      <c r="E254" s="129" t="s">
        <v>442</v>
      </c>
      <c r="F254" s="130" t="s">
        <v>443</v>
      </c>
      <c r="G254" s="131" t="s">
        <v>305</v>
      </c>
      <c r="H254" s="132">
        <v>2</v>
      </c>
      <c r="I254" s="133"/>
      <c r="J254" s="134">
        <f>ROUND(I254*H254,2)</f>
        <v>0</v>
      </c>
      <c r="K254" s="135"/>
      <c r="L254" s="30"/>
      <c r="M254" s="136" t="s">
        <v>1</v>
      </c>
      <c r="N254" s="137" t="s">
        <v>40</v>
      </c>
      <c r="P254" s="138">
        <f>O254*H254</f>
        <v>0</v>
      </c>
      <c r="Q254" s="138">
        <v>1.353E-2</v>
      </c>
      <c r="R254" s="138">
        <f>Q254*H254</f>
        <v>2.7060000000000001E-2</v>
      </c>
      <c r="S254" s="138">
        <v>0</v>
      </c>
      <c r="T254" s="139">
        <f>S254*H254</f>
        <v>0</v>
      </c>
      <c r="AR254" s="140" t="s">
        <v>126</v>
      </c>
      <c r="AT254" s="140" t="s">
        <v>122</v>
      </c>
      <c r="AU254" s="140" t="s">
        <v>85</v>
      </c>
      <c r="AY254" s="15" t="s">
        <v>120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5" t="s">
        <v>83</v>
      </c>
      <c r="BK254" s="141">
        <f>ROUND(I254*H254,2)</f>
        <v>0</v>
      </c>
      <c r="BL254" s="15" t="s">
        <v>126</v>
      </c>
      <c r="BM254" s="140" t="s">
        <v>444</v>
      </c>
    </row>
    <row r="255" spans="2:65" s="1" customFormat="1" ht="16.5" customHeight="1">
      <c r="B255" s="127"/>
      <c r="C255" s="160" t="s">
        <v>445</v>
      </c>
      <c r="D255" s="160" t="s">
        <v>230</v>
      </c>
      <c r="E255" s="161" t="s">
        <v>446</v>
      </c>
      <c r="F255" s="162" t="s">
        <v>447</v>
      </c>
      <c r="G255" s="163" t="s">
        <v>305</v>
      </c>
      <c r="H255" s="164">
        <v>2</v>
      </c>
      <c r="I255" s="165"/>
      <c r="J255" s="166">
        <f>ROUND(I255*H255,2)</f>
        <v>0</v>
      </c>
      <c r="K255" s="167"/>
      <c r="L255" s="168"/>
      <c r="M255" s="169" t="s">
        <v>1</v>
      </c>
      <c r="N255" s="170" t="s">
        <v>40</v>
      </c>
      <c r="P255" s="138">
        <f>O255*H255</f>
        <v>0</v>
      </c>
      <c r="Q255" s="138">
        <v>8.6999999999999994E-2</v>
      </c>
      <c r="R255" s="138">
        <f>Q255*H255</f>
        <v>0.17399999999999999</v>
      </c>
      <c r="S255" s="138">
        <v>0</v>
      </c>
      <c r="T255" s="139">
        <f>S255*H255</f>
        <v>0</v>
      </c>
      <c r="AR255" s="140" t="s">
        <v>159</v>
      </c>
      <c r="AT255" s="140" t="s">
        <v>230</v>
      </c>
      <c r="AU255" s="140" t="s">
        <v>85</v>
      </c>
      <c r="AY255" s="15" t="s">
        <v>120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5" t="s">
        <v>83</v>
      </c>
      <c r="BK255" s="141">
        <f>ROUND(I255*H255,2)</f>
        <v>0</v>
      </c>
      <c r="BL255" s="15" t="s">
        <v>126</v>
      </c>
      <c r="BM255" s="140" t="s">
        <v>448</v>
      </c>
    </row>
    <row r="256" spans="2:65" s="1" customFormat="1" ht="29.25">
      <c r="B256" s="30"/>
      <c r="D256" s="142" t="s">
        <v>128</v>
      </c>
      <c r="F256" s="143" t="s">
        <v>449</v>
      </c>
      <c r="I256" s="144"/>
      <c r="L256" s="30"/>
      <c r="M256" s="145"/>
      <c r="T256" s="54"/>
      <c r="AT256" s="15" t="s">
        <v>128</v>
      </c>
      <c r="AU256" s="15" t="s">
        <v>85</v>
      </c>
    </row>
    <row r="257" spans="2:65" s="1" customFormat="1" ht="21.75" customHeight="1">
      <c r="B257" s="127"/>
      <c r="C257" s="128" t="s">
        <v>450</v>
      </c>
      <c r="D257" s="128" t="s">
        <v>122</v>
      </c>
      <c r="E257" s="129" t="s">
        <v>451</v>
      </c>
      <c r="F257" s="130" t="s">
        <v>452</v>
      </c>
      <c r="G257" s="131" t="s">
        <v>305</v>
      </c>
      <c r="H257" s="132">
        <v>2</v>
      </c>
      <c r="I257" s="133"/>
      <c r="J257" s="134">
        <f>ROUND(I257*H257,2)</f>
        <v>0</v>
      </c>
      <c r="K257" s="135"/>
      <c r="L257" s="30"/>
      <c r="M257" s="136" t="s">
        <v>1</v>
      </c>
      <c r="N257" s="137" t="s">
        <v>40</v>
      </c>
      <c r="P257" s="138">
        <f>O257*H257</f>
        <v>0</v>
      </c>
      <c r="Q257" s="138">
        <v>1.299E-2</v>
      </c>
      <c r="R257" s="138">
        <f>Q257*H257</f>
        <v>2.598E-2</v>
      </c>
      <c r="S257" s="138">
        <v>0</v>
      </c>
      <c r="T257" s="139">
        <f>S257*H257</f>
        <v>0</v>
      </c>
      <c r="AR257" s="140" t="s">
        <v>126</v>
      </c>
      <c r="AT257" s="140" t="s">
        <v>122</v>
      </c>
      <c r="AU257" s="140" t="s">
        <v>85</v>
      </c>
      <c r="AY257" s="15" t="s">
        <v>120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83</v>
      </c>
      <c r="BK257" s="141">
        <f>ROUND(I257*H257,2)</f>
        <v>0</v>
      </c>
      <c r="BL257" s="15" t="s">
        <v>126</v>
      </c>
      <c r="BM257" s="140" t="s">
        <v>453</v>
      </c>
    </row>
    <row r="258" spans="2:65" s="1" customFormat="1" ht="21.75" customHeight="1">
      <c r="B258" s="127"/>
      <c r="C258" s="160" t="s">
        <v>454</v>
      </c>
      <c r="D258" s="160" t="s">
        <v>230</v>
      </c>
      <c r="E258" s="161" t="s">
        <v>455</v>
      </c>
      <c r="F258" s="162" t="s">
        <v>456</v>
      </c>
      <c r="G258" s="163" t="s">
        <v>305</v>
      </c>
      <c r="H258" s="164">
        <v>2</v>
      </c>
      <c r="I258" s="165"/>
      <c r="J258" s="166">
        <f>ROUND(I258*H258,2)</f>
        <v>0</v>
      </c>
      <c r="K258" s="167"/>
      <c r="L258" s="168"/>
      <c r="M258" s="169" t="s">
        <v>1</v>
      </c>
      <c r="N258" s="170" t="s">
        <v>40</v>
      </c>
      <c r="P258" s="138">
        <f>O258*H258</f>
        <v>0</v>
      </c>
      <c r="Q258" s="138">
        <v>0.34200000000000003</v>
      </c>
      <c r="R258" s="138">
        <f>Q258*H258</f>
        <v>0.68400000000000005</v>
      </c>
      <c r="S258" s="138">
        <v>0</v>
      </c>
      <c r="T258" s="139">
        <f>S258*H258</f>
        <v>0</v>
      </c>
      <c r="AR258" s="140" t="s">
        <v>159</v>
      </c>
      <c r="AT258" s="140" t="s">
        <v>230</v>
      </c>
      <c r="AU258" s="140" t="s">
        <v>85</v>
      </c>
      <c r="AY258" s="15" t="s">
        <v>120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5" t="s">
        <v>83</v>
      </c>
      <c r="BK258" s="141">
        <f>ROUND(I258*H258,2)</f>
        <v>0</v>
      </c>
      <c r="BL258" s="15" t="s">
        <v>126</v>
      </c>
      <c r="BM258" s="140" t="s">
        <v>457</v>
      </c>
    </row>
    <row r="259" spans="2:65" s="1" customFormat="1" ht="29.25">
      <c r="B259" s="30"/>
      <c r="D259" s="142" t="s">
        <v>128</v>
      </c>
      <c r="F259" s="143" t="s">
        <v>458</v>
      </c>
      <c r="I259" s="144"/>
      <c r="L259" s="30"/>
      <c r="M259" s="145"/>
      <c r="T259" s="54"/>
      <c r="AT259" s="15" t="s">
        <v>128</v>
      </c>
      <c r="AU259" s="15" t="s">
        <v>85</v>
      </c>
    </row>
    <row r="260" spans="2:65" s="1" customFormat="1" ht="24.2" customHeight="1">
      <c r="B260" s="127"/>
      <c r="C260" s="160" t="s">
        <v>459</v>
      </c>
      <c r="D260" s="160" t="s">
        <v>230</v>
      </c>
      <c r="E260" s="161" t="s">
        <v>460</v>
      </c>
      <c r="F260" s="162" t="s">
        <v>461</v>
      </c>
      <c r="G260" s="163" t="s">
        <v>305</v>
      </c>
      <c r="H260" s="164">
        <v>2</v>
      </c>
      <c r="I260" s="165"/>
      <c r="J260" s="166">
        <f>ROUND(I260*H260,2)</f>
        <v>0</v>
      </c>
      <c r="K260" s="167"/>
      <c r="L260" s="168"/>
      <c r="M260" s="169" t="s">
        <v>1</v>
      </c>
      <c r="N260" s="170" t="s">
        <v>40</v>
      </c>
      <c r="P260" s="138">
        <f>O260*H260</f>
        <v>0</v>
      </c>
      <c r="Q260" s="138">
        <v>5.0000000000000001E-3</v>
      </c>
      <c r="R260" s="138">
        <f>Q260*H260</f>
        <v>0.01</v>
      </c>
      <c r="S260" s="138">
        <v>0</v>
      </c>
      <c r="T260" s="139">
        <f>S260*H260</f>
        <v>0</v>
      </c>
      <c r="AR260" s="140" t="s">
        <v>159</v>
      </c>
      <c r="AT260" s="140" t="s">
        <v>230</v>
      </c>
      <c r="AU260" s="140" t="s">
        <v>85</v>
      </c>
      <c r="AY260" s="15" t="s">
        <v>120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5" t="s">
        <v>83</v>
      </c>
      <c r="BK260" s="141">
        <f>ROUND(I260*H260,2)</f>
        <v>0</v>
      </c>
      <c r="BL260" s="15" t="s">
        <v>126</v>
      </c>
      <c r="BM260" s="140" t="s">
        <v>462</v>
      </c>
    </row>
    <row r="261" spans="2:65" s="1" customFormat="1" ht="24.2" customHeight="1">
      <c r="B261" s="127"/>
      <c r="C261" s="128" t="s">
        <v>463</v>
      </c>
      <c r="D261" s="128" t="s">
        <v>122</v>
      </c>
      <c r="E261" s="129" t="s">
        <v>464</v>
      </c>
      <c r="F261" s="130" t="s">
        <v>465</v>
      </c>
      <c r="G261" s="131" t="s">
        <v>305</v>
      </c>
      <c r="H261" s="132">
        <v>6</v>
      </c>
      <c r="I261" s="133"/>
      <c r="J261" s="134">
        <f>ROUND(I261*H261,2)</f>
        <v>0</v>
      </c>
      <c r="K261" s="135"/>
      <c r="L261" s="30"/>
      <c r="M261" s="136" t="s">
        <v>1</v>
      </c>
      <c r="N261" s="137" t="s">
        <v>40</v>
      </c>
      <c r="P261" s="138">
        <f>O261*H261</f>
        <v>0</v>
      </c>
      <c r="Q261" s="138">
        <v>1.3610000000000001E-2</v>
      </c>
      <c r="R261" s="138">
        <f>Q261*H261</f>
        <v>8.166000000000001E-2</v>
      </c>
      <c r="S261" s="138">
        <v>0</v>
      </c>
      <c r="T261" s="139">
        <f>S261*H261</f>
        <v>0</v>
      </c>
      <c r="AR261" s="140" t="s">
        <v>126</v>
      </c>
      <c r="AT261" s="140" t="s">
        <v>122</v>
      </c>
      <c r="AU261" s="140" t="s">
        <v>85</v>
      </c>
      <c r="AY261" s="15" t="s">
        <v>120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5" t="s">
        <v>83</v>
      </c>
      <c r="BK261" s="141">
        <f>ROUND(I261*H261,2)</f>
        <v>0</v>
      </c>
      <c r="BL261" s="15" t="s">
        <v>126</v>
      </c>
      <c r="BM261" s="140" t="s">
        <v>466</v>
      </c>
    </row>
    <row r="262" spans="2:65" s="1" customFormat="1" ht="16.5" customHeight="1">
      <c r="B262" s="127"/>
      <c r="C262" s="160" t="s">
        <v>467</v>
      </c>
      <c r="D262" s="160" t="s">
        <v>230</v>
      </c>
      <c r="E262" s="161" t="s">
        <v>468</v>
      </c>
      <c r="F262" s="162" t="s">
        <v>469</v>
      </c>
      <c r="G262" s="163" t="s">
        <v>305</v>
      </c>
      <c r="H262" s="164">
        <v>6</v>
      </c>
      <c r="I262" s="165"/>
      <c r="J262" s="166">
        <f>ROUND(I262*H262,2)</f>
        <v>0</v>
      </c>
      <c r="K262" s="167"/>
      <c r="L262" s="168"/>
      <c r="M262" s="169" t="s">
        <v>1</v>
      </c>
      <c r="N262" s="170" t="s">
        <v>40</v>
      </c>
      <c r="P262" s="138">
        <f>O262*H262</f>
        <v>0</v>
      </c>
      <c r="Q262" s="138">
        <v>9.0999999999999998E-2</v>
      </c>
      <c r="R262" s="138">
        <f>Q262*H262</f>
        <v>0.54600000000000004</v>
      </c>
      <c r="S262" s="138">
        <v>0</v>
      </c>
      <c r="T262" s="139">
        <f>S262*H262</f>
        <v>0</v>
      </c>
      <c r="AR262" s="140" t="s">
        <v>159</v>
      </c>
      <c r="AT262" s="140" t="s">
        <v>230</v>
      </c>
      <c r="AU262" s="140" t="s">
        <v>85</v>
      </c>
      <c r="AY262" s="15" t="s">
        <v>120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5" t="s">
        <v>83</v>
      </c>
      <c r="BK262" s="141">
        <f>ROUND(I262*H262,2)</f>
        <v>0</v>
      </c>
      <c r="BL262" s="15" t="s">
        <v>126</v>
      </c>
      <c r="BM262" s="140" t="s">
        <v>470</v>
      </c>
    </row>
    <row r="263" spans="2:65" s="1" customFormat="1" ht="29.25">
      <c r="B263" s="30"/>
      <c r="D263" s="142" t="s">
        <v>128</v>
      </c>
      <c r="F263" s="143" t="s">
        <v>471</v>
      </c>
      <c r="I263" s="144"/>
      <c r="L263" s="30"/>
      <c r="M263" s="145"/>
      <c r="T263" s="54"/>
      <c r="AT263" s="15" t="s">
        <v>128</v>
      </c>
      <c r="AU263" s="15" t="s">
        <v>85</v>
      </c>
    </row>
    <row r="264" spans="2:65" s="1" customFormat="1" ht="21.75" customHeight="1">
      <c r="B264" s="127"/>
      <c r="C264" s="160" t="s">
        <v>472</v>
      </c>
      <c r="D264" s="160" t="s">
        <v>230</v>
      </c>
      <c r="E264" s="161" t="s">
        <v>473</v>
      </c>
      <c r="F264" s="162" t="s">
        <v>474</v>
      </c>
      <c r="G264" s="163" t="s">
        <v>305</v>
      </c>
      <c r="H264" s="164">
        <v>6</v>
      </c>
      <c r="I264" s="165"/>
      <c r="J264" s="166">
        <f t="shared" ref="J264:J270" si="30">ROUND(I264*H264,2)</f>
        <v>0</v>
      </c>
      <c r="K264" s="167"/>
      <c r="L264" s="168"/>
      <c r="M264" s="169" t="s">
        <v>1</v>
      </c>
      <c r="N264" s="170" t="s">
        <v>40</v>
      </c>
      <c r="P264" s="138">
        <f t="shared" ref="P264:P270" si="31">O264*H264</f>
        <v>0</v>
      </c>
      <c r="Q264" s="138">
        <v>0</v>
      </c>
      <c r="R264" s="138">
        <f t="shared" ref="R264:R270" si="32">Q264*H264</f>
        <v>0</v>
      </c>
      <c r="S264" s="138">
        <v>0</v>
      </c>
      <c r="T264" s="139">
        <f t="shared" ref="T264:T270" si="33">S264*H264</f>
        <v>0</v>
      </c>
      <c r="AR264" s="140" t="s">
        <v>159</v>
      </c>
      <c r="AT264" s="140" t="s">
        <v>230</v>
      </c>
      <c r="AU264" s="140" t="s">
        <v>85</v>
      </c>
      <c r="AY264" s="15" t="s">
        <v>120</v>
      </c>
      <c r="BE264" s="141">
        <f t="shared" ref="BE264:BE270" si="34">IF(N264="základní",J264,0)</f>
        <v>0</v>
      </c>
      <c r="BF264" s="141">
        <f t="shared" ref="BF264:BF270" si="35">IF(N264="snížená",J264,0)</f>
        <v>0</v>
      </c>
      <c r="BG264" s="141">
        <f t="shared" ref="BG264:BG270" si="36">IF(N264="zákl. přenesená",J264,0)</f>
        <v>0</v>
      </c>
      <c r="BH264" s="141">
        <f t="shared" ref="BH264:BH270" si="37">IF(N264="sníž. přenesená",J264,0)</f>
        <v>0</v>
      </c>
      <c r="BI264" s="141">
        <f t="shared" ref="BI264:BI270" si="38">IF(N264="nulová",J264,0)</f>
        <v>0</v>
      </c>
      <c r="BJ264" s="15" t="s">
        <v>83</v>
      </c>
      <c r="BK264" s="141">
        <f t="shared" ref="BK264:BK270" si="39">ROUND(I264*H264,2)</f>
        <v>0</v>
      </c>
      <c r="BL264" s="15" t="s">
        <v>126</v>
      </c>
      <c r="BM264" s="140" t="s">
        <v>475</v>
      </c>
    </row>
    <row r="265" spans="2:65" s="1" customFormat="1" ht="16.5" customHeight="1">
      <c r="B265" s="127"/>
      <c r="C265" s="128" t="s">
        <v>476</v>
      </c>
      <c r="D265" s="128" t="s">
        <v>122</v>
      </c>
      <c r="E265" s="129" t="s">
        <v>477</v>
      </c>
      <c r="F265" s="130" t="s">
        <v>478</v>
      </c>
      <c r="G265" s="131" t="s">
        <v>305</v>
      </c>
      <c r="H265" s="132">
        <v>1</v>
      </c>
      <c r="I265" s="133"/>
      <c r="J265" s="134">
        <f t="shared" si="30"/>
        <v>0</v>
      </c>
      <c r="K265" s="135"/>
      <c r="L265" s="30"/>
      <c r="M265" s="136" t="s">
        <v>1</v>
      </c>
      <c r="N265" s="137" t="s">
        <v>40</v>
      </c>
      <c r="P265" s="138">
        <f t="shared" si="31"/>
        <v>0</v>
      </c>
      <c r="Q265" s="138">
        <v>0.45937</v>
      </c>
      <c r="R265" s="138">
        <f t="shared" si="32"/>
        <v>0.45937</v>
      </c>
      <c r="S265" s="138">
        <v>0</v>
      </c>
      <c r="T265" s="139">
        <f t="shared" si="33"/>
        <v>0</v>
      </c>
      <c r="AR265" s="140" t="s">
        <v>126</v>
      </c>
      <c r="AT265" s="140" t="s">
        <v>122</v>
      </c>
      <c r="AU265" s="140" t="s">
        <v>85</v>
      </c>
      <c r="AY265" s="15" t="s">
        <v>120</v>
      </c>
      <c r="BE265" s="141">
        <f t="shared" si="34"/>
        <v>0</v>
      </c>
      <c r="BF265" s="141">
        <f t="shared" si="35"/>
        <v>0</v>
      </c>
      <c r="BG265" s="141">
        <f t="shared" si="36"/>
        <v>0</v>
      </c>
      <c r="BH265" s="141">
        <f t="shared" si="37"/>
        <v>0</v>
      </c>
      <c r="BI265" s="141">
        <f t="shared" si="38"/>
        <v>0</v>
      </c>
      <c r="BJ265" s="15" t="s">
        <v>83</v>
      </c>
      <c r="BK265" s="141">
        <f t="shared" si="39"/>
        <v>0</v>
      </c>
      <c r="BL265" s="15" t="s">
        <v>126</v>
      </c>
      <c r="BM265" s="140" t="s">
        <v>479</v>
      </c>
    </row>
    <row r="266" spans="2:65" s="1" customFormat="1" ht="16.5" customHeight="1">
      <c r="B266" s="127"/>
      <c r="C266" s="128" t="s">
        <v>480</v>
      </c>
      <c r="D266" s="128" t="s">
        <v>122</v>
      </c>
      <c r="E266" s="129" t="s">
        <v>481</v>
      </c>
      <c r="F266" s="130" t="s">
        <v>482</v>
      </c>
      <c r="G266" s="131" t="s">
        <v>141</v>
      </c>
      <c r="H266" s="132">
        <v>428</v>
      </c>
      <c r="I266" s="133"/>
      <c r="J266" s="134">
        <f t="shared" si="30"/>
        <v>0</v>
      </c>
      <c r="K266" s="135"/>
      <c r="L266" s="30"/>
      <c r="M266" s="136" t="s">
        <v>1</v>
      </c>
      <c r="N266" s="137" t="s">
        <v>40</v>
      </c>
      <c r="P266" s="138">
        <f t="shared" si="31"/>
        <v>0</v>
      </c>
      <c r="Q266" s="138">
        <v>0</v>
      </c>
      <c r="R266" s="138">
        <f t="shared" si="32"/>
        <v>0</v>
      </c>
      <c r="S266" s="138">
        <v>0</v>
      </c>
      <c r="T266" s="139">
        <f t="shared" si="33"/>
        <v>0</v>
      </c>
      <c r="AR266" s="140" t="s">
        <v>126</v>
      </c>
      <c r="AT266" s="140" t="s">
        <v>122</v>
      </c>
      <c r="AU266" s="140" t="s">
        <v>85</v>
      </c>
      <c r="AY266" s="15" t="s">
        <v>120</v>
      </c>
      <c r="BE266" s="141">
        <f t="shared" si="34"/>
        <v>0</v>
      </c>
      <c r="BF266" s="141">
        <f t="shared" si="35"/>
        <v>0</v>
      </c>
      <c r="BG266" s="141">
        <f t="shared" si="36"/>
        <v>0</v>
      </c>
      <c r="BH266" s="141">
        <f t="shared" si="37"/>
        <v>0</v>
      </c>
      <c r="BI266" s="141">
        <f t="shared" si="38"/>
        <v>0</v>
      </c>
      <c r="BJ266" s="15" t="s">
        <v>83</v>
      </c>
      <c r="BK266" s="141">
        <f t="shared" si="39"/>
        <v>0</v>
      </c>
      <c r="BL266" s="15" t="s">
        <v>126</v>
      </c>
      <c r="BM266" s="140" t="s">
        <v>483</v>
      </c>
    </row>
    <row r="267" spans="2:65" s="1" customFormat="1" ht="21.75" customHeight="1">
      <c r="B267" s="127"/>
      <c r="C267" s="128" t="s">
        <v>484</v>
      </c>
      <c r="D267" s="128" t="s">
        <v>122</v>
      </c>
      <c r="E267" s="129" t="s">
        <v>485</v>
      </c>
      <c r="F267" s="130" t="s">
        <v>486</v>
      </c>
      <c r="G267" s="131" t="s">
        <v>141</v>
      </c>
      <c r="H267" s="132">
        <v>428</v>
      </c>
      <c r="I267" s="133"/>
      <c r="J267" s="134">
        <f t="shared" si="30"/>
        <v>0</v>
      </c>
      <c r="K267" s="135"/>
      <c r="L267" s="30"/>
      <c r="M267" s="136" t="s">
        <v>1</v>
      </c>
      <c r="N267" s="137" t="s">
        <v>40</v>
      </c>
      <c r="P267" s="138">
        <f t="shared" si="31"/>
        <v>0</v>
      </c>
      <c r="Q267" s="138">
        <v>0</v>
      </c>
      <c r="R267" s="138">
        <f t="shared" si="32"/>
        <v>0</v>
      </c>
      <c r="S267" s="138">
        <v>0</v>
      </c>
      <c r="T267" s="139">
        <f t="shared" si="33"/>
        <v>0</v>
      </c>
      <c r="AR267" s="140" t="s">
        <v>126</v>
      </c>
      <c r="AT267" s="140" t="s">
        <v>122</v>
      </c>
      <c r="AU267" s="140" t="s">
        <v>85</v>
      </c>
      <c r="AY267" s="15" t="s">
        <v>120</v>
      </c>
      <c r="BE267" s="141">
        <f t="shared" si="34"/>
        <v>0</v>
      </c>
      <c r="BF267" s="141">
        <f t="shared" si="35"/>
        <v>0</v>
      </c>
      <c r="BG267" s="141">
        <f t="shared" si="36"/>
        <v>0</v>
      </c>
      <c r="BH267" s="141">
        <f t="shared" si="37"/>
        <v>0</v>
      </c>
      <c r="BI267" s="141">
        <f t="shared" si="38"/>
        <v>0</v>
      </c>
      <c r="BJ267" s="15" t="s">
        <v>83</v>
      </c>
      <c r="BK267" s="141">
        <f t="shared" si="39"/>
        <v>0</v>
      </c>
      <c r="BL267" s="15" t="s">
        <v>126</v>
      </c>
      <c r="BM267" s="140" t="s">
        <v>487</v>
      </c>
    </row>
    <row r="268" spans="2:65" s="1" customFormat="1" ht="16.5" customHeight="1">
      <c r="B268" s="127"/>
      <c r="C268" s="128" t="s">
        <v>488</v>
      </c>
      <c r="D268" s="128" t="s">
        <v>122</v>
      </c>
      <c r="E268" s="129" t="s">
        <v>489</v>
      </c>
      <c r="F268" s="130" t="s">
        <v>490</v>
      </c>
      <c r="G268" s="131" t="s">
        <v>305</v>
      </c>
      <c r="H268" s="132">
        <v>2</v>
      </c>
      <c r="I268" s="133"/>
      <c r="J268" s="134">
        <f t="shared" si="30"/>
        <v>0</v>
      </c>
      <c r="K268" s="135"/>
      <c r="L268" s="30"/>
      <c r="M268" s="136" t="s">
        <v>1</v>
      </c>
      <c r="N268" s="137" t="s">
        <v>40</v>
      </c>
      <c r="P268" s="138">
        <f t="shared" si="31"/>
        <v>0</v>
      </c>
      <c r="Q268" s="138">
        <v>0.47094000000000003</v>
      </c>
      <c r="R268" s="138">
        <f t="shared" si="32"/>
        <v>0.94188000000000005</v>
      </c>
      <c r="S268" s="138">
        <v>0</v>
      </c>
      <c r="T268" s="139">
        <f t="shared" si="33"/>
        <v>0</v>
      </c>
      <c r="AR268" s="140" t="s">
        <v>126</v>
      </c>
      <c r="AT268" s="140" t="s">
        <v>122</v>
      </c>
      <c r="AU268" s="140" t="s">
        <v>85</v>
      </c>
      <c r="AY268" s="15" t="s">
        <v>120</v>
      </c>
      <c r="BE268" s="141">
        <f t="shared" si="34"/>
        <v>0</v>
      </c>
      <c r="BF268" s="141">
        <f t="shared" si="35"/>
        <v>0</v>
      </c>
      <c r="BG268" s="141">
        <f t="shared" si="36"/>
        <v>0</v>
      </c>
      <c r="BH268" s="141">
        <f t="shared" si="37"/>
        <v>0</v>
      </c>
      <c r="BI268" s="141">
        <f t="shared" si="38"/>
        <v>0</v>
      </c>
      <c r="BJ268" s="15" t="s">
        <v>83</v>
      </c>
      <c r="BK268" s="141">
        <f t="shared" si="39"/>
        <v>0</v>
      </c>
      <c r="BL268" s="15" t="s">
        <v>126</v>
      </c>
      <c r="BM268" s="140" t="s">
        <v>491</v>
      </c>
    </row>
    <row r="269" spans="2:65" s="1" customFormat="1" ht="16.5" customHeight="1">
      <c r="B269" s="127"/>
      <c r="C269" s="128" t="s">
        <v>492</v>
      </c>
      <c r="D269" s="128" t="s">
        <v>122</v>
      </c>
      <c r="E269" s="129" t="s">
        <v>493</v>
      </c>
      <c r="F269" s="130" t="s">
        <v>494</v>
      </c>
      <c r="G269" s="131" t="s">
        <v>305</v>
      </c>
      <c r="H269" s="132">
        <v>5</v>
      </c>
      <c r="I269" s="133"/>
      <c r="J269" s="134">
        <f t="shared" si="30"/>
        <v>0</v>
      </c>
      <c r="K269" s="135"/>
      <c r="L269" s="30"/>
      <c r="M269" s="136" t="s">
        <v>1</v>
      </c>
      <c r="N269" s="137" t="s">
        <v>40</v>
      </c>
      <c r="P269" s="138">
        <f t="shared" si="31"/>
        <v>0</v>
      </c>
      <c r="Q269" s="138">
        <v>0.04</v>
      </c>
      <c r="R269" s="138">
        <f t="shared" si="32"/>
        <v>0.2</v>
      </c>
      <c r="S269" s="138">
        <v>0</v>
      </c>
      <c r="T269" s="139">
        <f t="shared" si="33"/>
        <v>0</v>
      </c>
      <c r="AR269" s="140" t="s">
        <v>126</v>
      </c>
      <c r="AT269" s="140" t="s">
        <v>122</v>
      </c>
      <c r="AU269" s="140" t="s">
        <v>85</v>
      </c>
      <c r="AY269" s="15" t="s">
        <v>120</v>
      </c>
      <c r="BE269" s="141">
        <f t="shared" si="34"/>
        <v>0</v>
      </c>
      <c r="BF269" s="141">
        <f t="shared" si="35"/>
        <v>0</v>
      </c>
      <c r="BG269" s="141">
        <f t="shared" si="36"/>
        <v>0</v>
      </c>
      <c r="BH269" s="141">
        <f t="shared" si="37"/>
        <v>0</v>
      </c>
      <c r="BI269" s="141">
        <f t="shared" si="38"/>
        <v>0</v>
      </c>
      <c r="BJ269" s="15" t="s">
        <v>83</v>
      </c>
      <c r="BK269" s="141">
        <f t="shared" si="39"/>
        <v>0</v>
      </c>
      <c r="BL269" s="15" t="s">
        <v>126</v>
      </c>
      <c r="BM269" s="140" t="s">
        <v>495</v>
      </c>
    </row>
    <row r="270" spans="2:65" s="1" customFormat="1" ht="16.5" customHeight="1">
      <c r="B270" s="127"/>
      <c r="C270" s="160" t="s">
        <v>496</v>
      </c>
      <c r="D270" s="160" t="s">
        <v>230</v>
      </c>
      <c r="E270" s="161" t="s">
        <v>497</v>
      </c>
      <c r="F270" s="162" t="s">
        <v>498</v>
      </c>
      <c r="G270" s="163" t="s">
        <v>305</v>
      </c>
      <c r="H270" s="164">
        <v>5</v>
      </c>
      <c r="I270" s="165"/>
      <c r="J270" s="166">
        <f t="shared" si="30"/>
        <v>0</v>
      </c>
      <c r="K270" s="167"/>
      <c r="L270" s="168"/>
      <c r="M270" s="169" t="s">
        <v>1</v>
      </c>
      <c r="N270" s="170" t="s">
        <v>40</v>
      </c>
      <c r="P270" s="138">
        <f t="shared" si="31"/>
        <v>0</v>
      </c>
      <c r="Q270" s="138">
        <v>4.1099999999999998E-2</v>
      </c>
      <c r="R270" s="138">
        <f t="shared" si="32"/>
        <v>0.20549999999999999</v>
      </c>
      <c r="S270" s="138">
        <v>0</v>
      </c>
      <c r="T270" s="139">
        <f t="shared" si="33"/>
        <v>0</v>
      </c>
      <c r="AR270" s="140" t="s">
        <v>159</v>
      </c>
      <c r="AT270" s="140" t="s">
        <v>230</v>
      </c>
      <c r="AU270" s="140" t="s">
        <v>85</v>
      </c>
      <c r="AY270" s="15" t="s">
        <v>120</v>
      </c>
      <c r="BE270" s="141">
        <f t="shared" si="34"/>
        <v>0</v>
      </c>
      <c r="BF270" s="141">
        <f t="shared" si="35"/>
        <v>0</v>
      </c>
      <c r="BG270" s="141">
        <f t="shared" si="36"/>
        <v>0</v>
      </c>
      <c r="BH270" s="141">
        <f t="shared" si="37"/>
        <v>0</v>
      </c>
      <c r="BI270" s="141">
        <f t="shared" si="38"/>
        <v>0</v>
      </c>
      <c r="BJ270" s="15" t="s">
        <v>83</v>
      </c>
      <c r="BK270" s="141">
        <f t="shared" si="39"/>
        <v>0</v>
      </c>
      <c r="BL270" s="15" t="s">
        <v>126</v>
      </c>
      <c r="BM270" s="140" t="s">
        <v>499</v>
      </c>
    </row>
    <row r="271" spans="2:65" s="1" customFormat="1" ht="19.5">
      <c r="B271" s="30"/>
      <c r="D271" s="142" t="s">
        <v>128</v>
      </c>
      <c r="F271" s="143" t="s">
        <v>500</v>
      </c>
      <c r="I271" s="144"/>
      <c r="L271" s="30"/>
      <c r="M271" s="145"/>
      <c r="T271" s="54"/>
      <c r="AT271" s="15" t="s">
        <v>128</v>
      </c>
      <c r="AU271" s="15" t="s">
        <v>85</v>
      </c>
    </row>
    <row r="272" spans="2:65" s="1" customFormat="1" ht="24.2" customHeight="1">
      <c r="B272" s="127"/>
      <c r="C272" s="160" t="s">
        <v>501</v>
      </c>
      <c r="D272" s="160" t="s">
        <v>230</v>
      </c>
      <c r="E272" s="161" t="s">
        <v>502</v>
      </c>
      <c r="F272" s="162" t="s">
        <v>503</v>
      </c>
      <c r="G272" s="163" t="s">
        <v>305</v>
      </c>
      <c r="H272" s="164">
        <v>5</v>
      </c>
      <c r="I272" s="165"/>
      <c r="J272" s="166">
        <f>ROUND(I272*H272,2)</f>
        <v>0</v>
      </c>
      <c r="K272" s="167"/>
      <c r="L272" s="168"/>
      <c r="M272" s="169" t="s">
        <v>1</v>
      </c>
      <c r="N272" s="170" t="s">
        <v>40</v>
      </c>
      <c r="P272" s="138">
        <f>O272*H272</f>
        <v>0</v>
      </c>
      <c r="Q272" s="138">
        <v>2.3800000000000002E-2</v>
      </c>
      <c r="R272" s="138">
        <f>Q272*H272</f>
        <v>0.11900000000000001</v>
      </c>
      <c r="S272" s="138">
        <v>0</v>
      </c>
      <c r="T272" s="139">
        <f>S272*H272</f>
        <v>0</v>
      </c>
      <c r="AR272" s="140" t="s">
        <v>159</v>
      </c>
      <c r="AT272" s="140" t="s">
        <v>230</v>
      </c>
      <c r="AU272" s="140" t="s">
        <v>85</v>
      </c>
      <c r="AY272" s="15" t="s">
        <v>120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5" t="s">
        <v>83</v>
      </c>
      <c r="BK272" s="141">
        <f>ROUND(I272*H272,2)</f>
        <v>0</v>
      </c>
      <c r="BL272" s="15" t="s">
        <v>126</v>
      </c>
      <c r="BM272" s="140" t="s">
        <v>504</v>
      </c>
    </row>
    <row r="273" spans="2:65" s="1" customFormat="1" ht="19.5">
      <c r="B273" s="30"/>
      <c r="D273" s="142" t="s">
        <v>128</v>
      </c>
      <c r="F273" s="143" t="s">
        <v>505</v>
      </c>
      <c r="I273" s="144"/>
      <c r="L273" s="30"/>
      <c r="M273" s="145"/>
      <c r="T273" s="54"/>
      <c r="AT273" s="15" t="s">
        <v>128</v>
      </c>
      <c r="AU273" s="15" t="s">
        <v>85</v>
      </c>
    </row>
    <row r="274" spans="2:65" s="1" customFormat="1" ht="16.5" customHeight="1">
      <c r="B274" s="127"/>
      <c r="C274" s="128" t="s">
        <v>506</v>
      </c>
      <c r="D274" s="128" t="s">
        <v>122</v>
      </c>
      <c r="E274" s="129" t="s">
        <v>507</v>
      </c>
      <c r="F274" s="130" t="s">
        <v>508</v>
      </c>
      <c r="G274" s="131" t="s">
        <v>305</v>
      </c>
      <c r="H274" s="132">
        <v>2</v>
      </c>
      <c r="I274" s="133"/>
      <c r="J274" s="134">
        <f>ROUND(I274*H274,2)</f>
        <v>0</v>
      </c>
      <c r="K274" s="135"/>
      <c r="L274" s="30"/>
      <c r="M274" s="136" t="s">
        <v>1</v>
      </c>
      <c r="N274" s="137" t="s">
        <v>40</v>
      </c>
      <c r="P274" s="138">
        <f>O274*H274</f>
        <v>0</v>
      </c>
      <c r="Q274" s="138">
        <v>0.05</v>
      </c>
      <c r="R274" s="138">
        <f>Q274*H274</f>
        <v>0.1</v>
      </c>
      <c r="S274" s="138">
        <v>0</v>
      </c>
      <c r="T274" s="139">
        <f>S274*H274</f>
        <v>0</v>
      </c>
      <c r="AR274" s="140" t="s">
        <v>126</v>
      </c>
      <c r="AT274" s="140" t="s">
        <v>122</v>
      </c>
      <c r="AU274" s="140" t="s">
        <v>85</v>
      </c>
      <c r="AY274" s="15" t="s">
        <v>120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5" t="s">
        <v>83</v>
      </c>
      <c r="BK274" s="141">
        <f>ROUND(I274*H274,2)</f>
        <v>0</v>
      </c>
      <c r="BL274" s="15" t="s">
        <v>126</v>
      </c>
      <c r="BM274" s="140" t="s">
        <v>509</v>
      </c>
    </row>
    <row r="275" spans="2:65" s="1" customFormat="1" ht="16.5" customHeight="1">
      <c r="B275" s="127"/>
      <c r="C275" s="160" t="s">
        <v>510</v>
      </c>
      <c r="D275" s="160" t="s">
        <v>230</v>
      </c>
      <c r="E275" s="161" t="s">
        <v>511</v>
      </c>
      <c r="F275" s="162" t="s">
        <v>512</v>
      </c>
      <c r="G275" s="163" t="s">
        <v>305</v>
      </c>
      <c r="H275" s="164">
        <v>2</v>
      </c>
      <c r="I275" s="165"/>
      <c r="J275" s="166">
        <f>ROUND(I275*H275,2)</f>
        <v>0</v>
      </c>
      <c r="K275" s="167"/>
      <c r="L275" s="168"/>
      <c r="M275" s="169" t="s">
        <v>1</v>
      </c>
      <c r="N275" s="170" t="s">
        <v>40</v>
      </c>
      <c r="P275" s="138">
        <f>O275*H275</f>
        <v>0</v>
      </c>
      <c r="Q275" s="138">
        <v>2.9499999999999998E-2</v>
      </c>
      <c r="R275" s="138">
        <f>Q275*H275</f>
        <v>5.8999999999999997E-2</v>
      </c>
      <c r="S275" s="138">
        <v>0</v>
      </c>
      <c r="T275" s="139">
        <f>S275*H275</f>
        <v>0</v>
      </c>
      <c r="AR275" s="140" t="s">
        <v>159</v>
      </c>
      <c r="AT275" s="140" t="s">
        <v>230</v>
      </c>
      <c r="AU275" s="140" t="s">
        <v>85</v>
      </c>
      <c r="AY275" s="15" t="s">
        <v>120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5" t="s">
        <v>83</v>
      </c>
      <c r="BK275" s="141">
        <f>ROUND(I275*H275,2)</f>
        <v>0</v>
      </c>
      <c r="BL275" s="15" t="s">
        <v>126</v>
      </c>
      <c r="BM275" s="140" t="s">
        <v>513</v>
      </c>
    </row>
    <row r="276" spans="2:65" s="1" customFormat="1" ht="19.5">
      <c r="B276" s="30"/>
      <c r="D276" s="142" t="s">
        <v>128</v>
      </c>
      <c r="F276" s="143" t="s">
        <v>514</v>
      </c>
      <c r="I276" s="144"/>
      <c r="L276" s="30"/>
      <c r="M276" s="145"/>
      <c r="T276" s="54"/>
      <c r="AT276" s="15" t="s">
        <v>128</v>
      </c>
      <c r="AU276" s="15" t="s">
        <v>85</v>
      </c>
    </row>
    <row r="277" spans="2:65" s="1" customFormat="1" ht="24.2" customHeight="1">
      <c r="B277" s="127"/>
      <c r="C277" s="160" t="s">
        <v>515</v>
      </c>
      <c r="D277" s="160" t="s">
        <v>230</v>
      </c>
      <c r="E277" s="161" t="s">
        <v>516</v>
      </c>
      <c r="F277" s="162" t="s">
        <v>517</v>
      </c>
      <c r="G277" s="163" t="s">
        <v>305</v>
      </c>
      <c r="H277" s="164">
        <v>2</v>
      </c>
      <c r="I277" s="165"/>
      <c r="J277" s="166">
        <f>ROUND(I277*H277,2)</f>
        <v>0</v>
      </c>
      <c r="K277" s="167"/>
      <c r="L277" s="168"/>
      <c r="M277" s="169" t="s">
        <v>1</v>
      </c>
      <c r="N277" s="170" t="s">
        <v>40</v>
      </c>
      <c r="P277" s="138">
        <f>O277*H277</f>
        <v>0</v>
      </c>
      <c r="Q277" s="138">
        <v>2.5000000000000001E-3</v>
      </c>
      <c r="R277" s="138">
        <f>Q277*H277</f>
        <v>5.0000000000000001E-3</v>
      </c>
      <c r="S277" s="138">
        <v>0</v>
      </c>
      <c r="T277" s="139">
        <f>S277*H277</f>
        <v>0</v>
      </c>
      <c r="AR277" s="140" t="s">
        <v>159</v>
      </c>
      <c r="AT277" s="140" t="s">
        <v>230</v>
      </c>
      <c r="AU277" s="140" t="s">
        <v>85</v>
      </c>
      <c r="AY277" s="15" t="s">
        <v>120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5" t="s">
        <v>83</v>
      </c>
      <c r="BK277" s="141">
        <f>ROUND(I277*H277,2)</f>
        <v>0</v>
      </c>
      <c r="BL277" s="15" t="s">
        <v>126</v>
      </c>
      <c r="BM277" s="140" t="s">
        <v>518</v>
      </c>
    </row>
    <row r="278" spans="2:65" s="1" customFormat="1" ht="19.5">
      <c r="B278" s="30"/>
      <c r="D278" s="142" t="s">
        <v>128</v>
      </c>
      <c r="F278" s="143" t="s">
        <v>519</v>
      </c>
      <c r="I278" s="144"/>
      <c r="L278" s="30"/>
      <c r="M278" s="145"/>
      <c r="T278" s="54"/>
      <c r="AT278" s="15" t="s">
        <v>128</v>
      </c>
      <c r="AU278" s="15" t="s">
        <v>85</v>
      </c>
    </row>
    <row r="279" spans="2:65" s="1" customFormat="1" ht="16.5" customHeight="1">
      <c r="B279" s="127"/>
      <c r="C279" s="128" t="s">
        <v>520</v>
      </c>
      <c r="D279" s="128" t="s">
        <v>122</v>
      </c>
      <c r="E279" s="129" t="s">
        <v>521</v>
      </c>
      <c r="F279" s="130" t="s">
        <v>522</v>
      </c>
      <c r="G279" s="131" t="s">
        <v>305</v>
      </c>
      <c r="H279" s="132">
        <v>7</v>
      </c>
      <c r="I279" s="133"/>
      <c r="J279" s="134">
        <f>ROUND(I279*H279,2)</f>
        <v>0</v>
      </c>
      <c r="K279" s="135"/>
      <c r="L279" s="30"/>
      <c r="M279" s="136" t="s">
        <v>1</v>
      </c>
      <c r="N279" s="137" t="s">
        <v>40</v>
      </c>
      <c r="P279" s="138">
        <f>O279*H279</f>
        <v>0</v>
      </c>
      <c r="Q279" s="138">
        <v>3.3E-4</v>
      </c>
      <c r="R279" s="138">
        <f>Q279*H279</f>
        <v>2.31E-3</v>
      </c>
      <c r="S279" s="138">
        <v>0</v>
      </c>
      <c r="T279" s="139">
        <f>S279*H279</f>
        <v>0</v>
      </c>
      <c r="AR279" s="140" t="s">
        <v>126</v>
      </c>
      <c r="AT279" s="140" t="s">
        <v>122</v>
      </c>
      <c r="AU279" s="140" t="s">
        <v>85</v>
      </c>
      <c r="AY279" s="15" t="s">
        <v>120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5" t="s">
        <v>83</v>
      </c>
      <c r="BK279" s="141">
        <f>ROUND(I279*H279,2)</f>
        <v>0</v>
      </c>
      <c r="BL279" s="15" t="s">
        <v>126</v>
      </c>
      <c r="BM279" s="140" t="s">
        <v>523</v>
      </c>
    </row>
    <row r="280" spans="2:65" s="1" customFormat="1" ht="19.5">
      <c r="B280" s="30"/>
      <c r="D280" s="142" t="s">
        <v>128</v>
      </c>
      <c r="F280" s="143" t="s">
        <v>524</v>
      </c>
      <c r="I280" s="144"/>
      <c r="L280" s="30"/>
      <c r="M280" s="145"/>
      <c r="T280" s="54"/>
      <c r="AT280" s="15" t="s">
        <v>128</v>
      </c>
      <c r="AU280" s="15" t="s">
        <v>85</v>
      </c>
    </row>
    <row r="281" spans="2:65" s="1" customFormat="1" ht="21.75" customHeight="1">
      <c r="B281" s="127"/>
      <c r="C281" s="128" t="s">
        <v>525</v>
      </c>
      <c r="D281" s="128" t="s">
        <v>122</v>
      </c>
      <c r="E281" s="129" t="s">
        <v>526</v>
      </c>
      <c r="F281" s="130" t="s">
        <v>527</v>
      </c>
      <c r="G281" s="131" t="s">
        <v>141</v>
      </c>
      <c r="H281" s="132">
        <v>450</v>
      </c>
      <c r="I281" s="133"/>
      <c r="J281" s="134">
        <f t="shared" ref="J281:J286" si="40">ROUND(I281*H281,2)</f>
        <v>0</v>
      </c>
      <c r="K281" s="135"/>
      <c r="L281" s="30"/>
      <c r="M281" s="136" t="s">
        <v>1</v>
      </c>
      <c r="N281" s="137" t="s">
        <v>40</v>
      </c>
      <c r="P281" s="138">
        <f t="shared" ref="P281:P286" si="41">O281*H281</f>
        <v>0</v>
      </c>
      <c r="Q281" s="138">
        <v>1.9000000000000001E-4</v>
      </c>
      <c r="R281" s="138">
        <f t="shared" ref="R281:R286" si="42">Q281*H281</f>
        <v>8.5500000000000007E-2</v>
      </c>
      <c r="S281" s="138">
        <v>0</v>
      </c>
      <c r="T281" s="139">
        <f t="shared" ref="T281:T286" si="43">S281*H281</f>
        <v>0</v>
      </c>
      <c r="AR281" s="140" t="s">
        <v>126</v>
      </c>
      <c r="AT281" s="140" t="s">
        <v>122</v>
      </c>
      <c r="AU281" s="140" t="s">
        <v>85</v>
      </c>
      <c r="AY281" s="15" t="s">
        <v>120</v>
      </c>
      <c r="BE281" s="141">
        <f t="shared" ref="BE281:BE286" si="44">IF(N281="základní",J281,0)</f>
        <v>0</v>
      </c>
      <c r="BF281" s="141">
        <f t="shared" ref="BF281:BF286" si="45">IF(N281="snížená",J281,0)</f>
        <v>0</v>
      </c>
      <c r="BG281" s="141">
        <f t="shared" ref="BG281:BG286" si="46">IF(N281="zákl. přenesená",J281,0)</f>
        <v>0</v>
      </c>
      <c r="BH281" s="141">
        <f t="shared" ref="BH281:BH286" si="47">IF(N281="sníž. přenesená",J281,0)</f>
        <v>0</v>
      </c>
      <c r="BI281" s="141">
        <f t="shared" ref="BI281:BI286" si="48">IF(N281="nulová",J281,0)</f>
        <v>0</v>
      </c>
      <c r="BJ281" s="15" t="s">
        <v>83</v>
      </c>
      <c r="BK281" s="141">
        <f t="shared" ref="BK281:BK286" si="49">ROUND(I281*H281,2)</f>
        <v>0</v>
      </c>
      <c r="BL281" s="15" t="s">
        <v>126</v>
      </c>
      <c r="BM281" s="140" t="s">
        <v>528</v>
      </c>
    </row>
    <row r="282" spans="2:65" s="1" customFormat="1" ht="24.2" customHeight="1">
      <c r="B282" s="127"/>
      <c r="C282" s="128" t="s">
        <v>529</v>
      </c>
      <c r="D282" s="128" t="s">
        <v>122</v>
      </c>
      <c r="E282" s="129" t="s">
        <v>530</v>
      </c>
      <c r="F282" s="130" t="s">
        <v>531</v>
      </c>
      <c r="G282" s="131" t="s">
        <v>141</v>
      </c>
      <c r="H282" s="132">
        <v>290</v>
      </c>
      <c r="I282" s="133"/>
      <c r="J282" s="134">
        <f t="shared" si="40"/>
        <v>0</v>
      </c>
      <c r="K282" s="135"/>
      <c r="L282" s="30"/>
      <c r="M282" s="136" t="s">
        <v>1</v>
      </c>
      <c r="N282" s="137" t="s">
        <v>40</v>
      </c>
      <c r="P282" s="138">
        <f t="shared" si="41"/>
        <v>0</v>
      </c>
      <c r="Q282" s="138">
        <v>1.2999999999999999E-4</v>
      </c>
      <c r="R282" s="138">
        <f t="shared" si="42"/>
        <v>3.7699999999999997E-2</v>
      </c>
      <c r="S282" s="138">
        <v>0</v>
      </c>
      <c r="T282" s="139">
        <f t="shared" si="43"/>
        <v>0</v>
      </c>
      <c r="AR282" s="140" t="s">
        <v>126</v>
      </c>
      <c r="AT282" s="140" t="s">
        <v>122</v>
      </c>
      <c r="AU282" s="140" t="s">
        <v>85</v>
      </c>
      <c r="AY282" s="15" t="s">
        <v>120</v>
      </c>
      <c r="BE282" s="141">
        <f t="shared" si="44"/>
        <v>0</v>
      </c>
      <c r="BF282" s="141">
        <f t="shared" si="45"/>
        <v>0</v>
      </c>
      <c r="BG282" s="141">
        <f t="shared" si="46"/>
        <v>0</v>
      </c>
      <c r="BH282" s="141">
        <f t="shared" si="47"/>
        <v>0</v>
      </c>
      <c r="BI282" s="141">
        <f t="shared" si="48"/>
        <v>0</v>
      </c>
      <c r="BJ282" s="15" t="s">
        <v>83</v>
      </c>
      <c r="BK282" s="141">
        <f t="shared" si="49"/>
        <v>0</v>
      </c>
      <c r="BL282" s="15" t="s">
        <v>126</v>
      </c>
      <c r="BM282" s="140" t="s">
        <v>532</v>
      </c>
    </row>
    <row r="283" spans="2:65" s="1" customFormat="1" ht="24.2" customHeight="1">
      <c r="B283" s="127"/>
      <c r="C283" s="128" t="s">
        <v>533</v>
      </c>
      <c r="D283" s="128" t="s">
        <v>122</v>
      </c>
      <c r="E283" s="129" t="s">
        <v>534</v>
      </c>
      <c r="F283" s="130" t="s">
        <v>535</v>
      </c>
      <c r="G283" s="131" t="s">
        <v>536</v>
      </c>
      <c r="H283" s="132">
        <v>1</v>
      </c>
      <c r="I283" s="133"/>
      <c r="J283" s="134">
        <f t="shared" si="40"/>
        <v>0</v>
      </c>
      <c r="K283" s="135"/>
      <c r="L283" s="30"/>
      <c r="M283" s="136" t="s">
        <v>1</v>
      </c>
      <c r="N283" s="137" t="s">
        <v>40</v>
      </c>
      <c r="P283" s="138">
        <f t="shared" si="41"/>
        <v>0</v>
      </c>
      <c r="Q283" s="138">
        <v>0</v>
      </c>
      <c r="R283" s="138">
        <f t="shared" si="42"/>
        <v>0</v>
      </c>
      <c r="S283" s="138">
        <v>0</v>
      </c>
      <c r="T283" s="139">
        <f t="shared" si="43"/>
        <v>0</v>
      </c>
      <c r="AR283" s="140" t="s">
        <v>126</v>
      </c>
      <c r="AT283" s="140" t="s">
        <v>122</v>
      </c>
      <c r="AU283" s="140" t="s">
        <v>85</v>
      </c>
      <c r="AY283" s="15" t="s">
        <v>120</v>
      </c>
      <c r="BE283" s="141">
        <f t="shared" si="44"/>
        <v>0</v>
      </c>
      <c r="BF283" s="141">
        <f t="shared" si="45"/>
        <v>0</v>
      </c>
      <c r="BG283" s="141">
        <f t="shared" si="46"/>
        <v>0</v>
      </c>
      <c r="BH283" s="141">
        <f t="shared" si="47"/>
        <v>0</v>
      </c>
      <c r="BI283" s="141">
        <f t="shared" si="48"/>
        <v>0</v>
      </c>
      <c r="BJ283" s="15" t="s">
        <v>83</v>
      </c>
      <c r="BK283" s="141">
        <f t="shared" si="49"/>
        <v>0</v>
      </c>
      <c r="BL283" s="15" t="s">
        <v>126</v>
      </c>
      <c r="BM283" s="140" t="s">
        <v>537</v>
      </c>
    </row>
    <row r="284" spans="2:65" s="1" customFormat="1" ht="24.2" customHeight="1">
      <c r="B284" s="127"/>
      <c r="C284" s="128" t="s">
        <v>538</v>
      </c>
      <c r="D284" s="128" t="s">
        <v>122</v>
      </c>
      <c r="E284" s="129" t="s">
        <v>539</v>
      </c>
      <c r="F284" s="130" t="s">
        <v>540</v>
      </c>
      <c r="G284" s="131" t="s">
        <v>536</v>
      </c>
      <c r="H284" s="132">
        <v>1</v>
      </c>
      <c r="I284" s="133"/>
      <c r="J284" s="134">
        <f t="shared" si="40"/>
        <v>0</v>
      </c>
      <c r="K284" s="135"/>
      <c r="L284" s="30"/>
      <c r="M284" s="136" t="s">
        <v>1</v>
      </c>
      <c r="N284" s="137" t="s">
        <v>40</v>
      </c>
      <c r="P284" s="138">
        <f t="shared" si="41"/>
        <v>0</v>
      </c>
      <c r="Q284" s="138">
        <v>0</v>
      </c>
      <c r="R284" s="138">
        <f t="shared" si="42"/>
        <v>0</v>
      </c>
      <c r="S284" s="138">
        <v>0</v>
      </c>
      <c r="T284" s="139">
        <f t="shared" si="43"/>
        <v>0</v>
      </c>
      <c r="AR284" s="140" t="s">
        <v>126</v>
      </c>
      <c r="AT284" s="140" t="s">
        <v>122</v>
      </c>
      <c r="AU284" s="140" t="s">
        <v>85</v>
      </c>
      <c r="AY284" s="15" t="s">
        <v>120</v>
      </c>
      <c r="BE284" s="141">
        <f t="shared" si="44"/>
        <v>0</v>
      </c>
      <c r="BF284" s="141">
        <f t="shared" si="45"/>
        <v>0</v>
      </c>
      <c r="BG284" s="141">
        <f t="shared" si="46"/>
        <v>0</v>
      </c>
      <c r="BH284" s="141">
        <f t="shared" si="47"/>
        <v>0</v>
      </c>
      <c r="BI284" s="141">
        <f t="shared" si="48"/>
        <v>0</v>
      </c>
      <c r="BJ284" s="15" t="s">
        <v>83</v>
      </c>
      <c r="BK284" s="141">
        <f t="shared" si="49"/>
        <v>0</v>
      </c>
      <c r="BL284" s="15" t="s">
        <v>126</v>
      </c>
      <c r="BM284" s="140" t="s">
        <v>541</v>
      </c>
    </row>
    <row r="285" spans="2:65" s="1" customFormat="1" ht="16.5" customHeight="1">
      <c r="B285" s="127"/>
      <c r="C285" s="128" t="s">
        <v>542</v>
      </c>
      <c r="D285" s="128" t="s">
        <v>122</v>
      </c>
      <c r="E285" s="129" t="s">
        <v>543</v>
      </c>
      <c r="F285" s="130" t="s">
        <v>544</v>
      </c>
      <c r="G285" s="131" t="s">
        <v>305</v>
      </c>
      <c r="H285" s="132">
        <v>4</v>
      </c>
      <c r="I285" s="133"/>
      <c r="J285" s="134">
        <f t="shared" si="40"/>
        <v>0</v>
      </c>
      <c r="K285" s="135"/>
      <c r="L285" s="30"/>
      <c r="M285" s="136" t="s">
        <v>1</v>
      </c>
      <c r="N285" s="137" t="s">
        <v>40</v>
      </c>
      <c r="P285" s="138">
        <f t="shared" si="41"/>
        <v>0</v>
      </c>
      <c r="Q285" s="138">
        <v>0</v>
      </c>
      <c r="R285" s="138">
        <f t="shared" si="42"/>
        <v>0</v>
      </c>
      <c r="S285" s="138">
        <v>0</v>
      </c>
      <c r="T285" s="139">
        <f t="shared" si="43"/>
        <v>0</v>
      </c>
      <c r="AR285" s="140" t="s">
        <v>126</v>
      </c>
      <c r="AT285" s="140" t="s">
        <v>122</v>
      </c>
      <c r="AU285" s="140" t="s">
        <v>85</v>
      </c>
      <c r="AY285" s="15" t="s">
        <v>120</v>
      </c>
      <c r="BE285" s="141">
        <f t="shared" si="44"/>
        <v>0</v>
      </c>
      <c r="BF285" s="141">
        <f t="shared" si="45"/>
        <v>0</v>
      </c>
      <c r="BG285" s="141">
        <f t="shared" si="46"/>
        <v>0</v>
      </c>
      <c r="BH285" s="141">
        <f t="shared" si="47"/>
        <v>0</v>
      </c>
      <c r="BI285" s="141">
        <f t="shared" si="48"/>
        <v>0</v>
      </c>
      <c r="BJ285" s="15" t="s">
        <v>83</v>
      </c>
      <c r="BK285" s="141">
        <f t="shared" si="49"/>
        <v>0</v>
      </c>
      <c r="BL285" s="15" t="s">
        <v>126</v>
      </c>
      <c r="BM285" s="140" t="s">
        <v>545</v>
      </c>
    </row>
    <row r="286" spans="2:65" s="1" customFormat="1" ht="24.2" customHeight="1">
      <c r="B286" s="127"/>
      <c r="C286" s="128" t="s">
        <v>546</v>
      </c>
      <c r="D286" s="128" t="s">
        <v>122</v>
      </c>
      <c r="E286" s="129" t="s">
        <v>547</v>
      </c>
      <c r="F286" s="130" t="s">
        <v>548</v>
      </c>
      <c r="G286" s="131" t="s">
        <v>305</v>
      </c>
      <c r="H286" s="132">
        <v>8</v>
      </c>
      <c r="I286" s="133"/>
      <c r="J286" s="134">
        <f t="shared" si="40"/>
        <v>0</v>
      </c>
      <c r="K286" s="135"/>
      <c r="L286" s="30"/>
      <c r="M286" s="136" t="s">
        <v>1</v>
      </c>
      <c r="N286" s="137" t="s">
        <v>40</v>
      </c>
      <c r="P286" s="138">
        <f t="shared" si="41"/>
        <v>0</v>
      </c>
      <c r="Q286" s="138">
        <v>0</v>
      </c>
      <c r="R286" s="138">
        <f t="shared" si="42"/>
        <v>0</v>
      </c>
      <c r="S286" s="138">
        <v>0</v>
      </c>
      <c r="T286" s="139">
        <f t="shared" si="43"/>
        <v>0</v>
      </c>
      <c r="AR286" s="140" t="s">
        <v>126</v>
      </c>
      <c r="AT286" s="140" t="s">
        <v>122</v>
      </c>
      <c r="AU286" s="140" t="s">
        <v>85</v>
      </c>
      <c r="AY286" s="15" t="s">
        <v>120</v>
      </c>
      <c r="BE286" s="141">
        <f t="shared" si="44"/>
        <v>0</v>
      </c>
      <c r="BF286" s="141">
        <f t="shared" si="45"/>
        <v>0</v>
      </c>
      <c r="BG286" s="141">
        <f t="shared" si="46"/>
        <v>0</v>
      </c>
      <c r="BH286" s="141">
        <f t="shared" si="47"/>
        <v>0</v>
      </c>
      <c r="BI286" s="141">
        <f t="shared" si="48"/>
        <v>0</v>
      </c>
      <c r="BJ286" s="15" t="s">
        <v>83</v>
      </c>
      <c r="BK286" s="141">
        <f t="shared" si="49"/>
        <v>0</v>
      </c>
      <c r="BL286" s="15" t="s">
        <v>126</v>
      </c>
      <c r="BM286" s="140" t="s">
        <v>549</v>
      </c>
    </row>
    <row r="287" spans="2:65" s="1" customFormat="1" ht="19.5">
      <c r="B287" s="30"/>
      <c r="D287" s="142" t="s">
        <v>128</v>
      </c>
      <c r="F287" s="143" t="s">
        <v>550</v>
      </c>
      <c r="I287" s="144"/>
      <c r="L287" s="30"/>
      <c r="M287" s="145"/>
      <c r="T287" s="54"/>
      <c r="AT287" s="15" t="s">
        <v>128</v>
      </c>
      <c r="AU287" s="15" t="s">
        <v>85</v>
      </c>
    </row>
    <row r="288" spans="2:65" s="1" customFormat="1" ht="16.5" customHeight="1">
      <c r="B288" s="127"/>
      <c r="C288" s="128" t="s">
        <v>551</v>
      </c>
      <c r="D288" s="128" t="s">
        <v>122</v>
      </c>
      <c r="E288" s="129" t="s">
        <v>552</v>
      </c>
      <c r="F288" s="130" t="s">
        <v>553</v>
      </c>
      <c r="G288" s="131" t="s">
        <v>536</v>
      </c>
      <c r="H288" s="132">
        <v>1</v>
      </c>
      <c r="I288" s="133"/>
      <c r="J288" s="134">
        <f>ROUND(I288*H288,2)</f>
        <v>0</v>
      </c>
      <c r="K288" s="135"/>
      <c r="L288" s="30"/>
      <c r="M288" s="136" t="s">
        <v>1</v>
      </c>
      <c r="N288" s="137" t="s">
        <v>40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126</v>
      </c>
      <c r="AT288" s="140" t="s">
        <v>122</v>
      </c>
      <c r="AU288" s="140" t="s">
        <v>85</v>
      </c>
      <c r="AY288" s="15" t="s">
        <v>120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5" t="s">
        <v>83</v>
      </c>
      <c r="BK288" s="141">
        <f>ROUND(I288*H288,2)</f>
        <v>0</v>
      </c>
      <c r="BL288" s="15" t="s">
        <v>126</v>
      </c>
      <c r="BM288" s="140" t="s">
        <v>554</v>
      </c>
    </row>
    <row r="289" spans="2:65" s="1" customFormat="1" ht="16.5" customHeight="1">
      <c r="B289" s="127"/>
      <c r="C289" s="128" t="s">
        <v>555</v>
      </c>
      <c r="D289" s="128" t="s">
        <v>122</v>
      </c>
      <c r="E289" s="129" t="s">
        <v>556</v>
      </c>
      <c r="F289" s="130" t="s">
        <v>557</v>
      </c>
      <c r="G289" s="131" t="s">
        <v>536</v>
      </c>
      <c r="H289" s="132">
        <v>1</v>
      </c>
      <c r="I289" s="133"/>
      <c r="J289" s="134">
        <f>ROUND(I289*H289,2)</f>
        <v>0</v>
      </c>
      <c r="K289" s="135"/>
      <c r="L289" s="30"/>
      <c r="M289" s="136" t="s">
        <v>1</v>
      </c>
      <c r="N289" s="137" t="s">
        <v>40</v>
      </c>
      <c r="P289" s="138">
        <f>O289*H289</f>
        <v>0</v>
      </c>
      <c r="Q289" s="138">
        <v>0</v>
      </c>
      <c r="R289" s="138">
        <f>Q289*H289</f>
        <v>0</v>
      </c>
      <c r="S289" s="138">
        <v>0</v>
      </c>
      <c r="T289" s="139">
        <f>S289*H289</f>
        <v>0</v>
      </c>
      <c r="AR289" s="140" t="s">
        <v>126</v>
      </c>
      <c r="AT289" s="140" t="s">
        <v>122</v>
      </c>
      <c r="AU289" s="140" t="s">
        <v>85</v>
      </c>
      <c r="AY289" s="15" t="s">
        <v>120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5" t="s">
        <v>83</v>
      </c>
      <c r="BK289" s="141">
        <f>ROUND(I289*H289,2)</f>
        <v>0</v>
      </c>
      <c r="BL289" s="15" t="s">
        <v>126</v>
      </c>
      <c r="BM289" s="140" t="s">
        <v>558</v>
      </c>
    </row>
    <row r="290" spans="2:65" s="1" customFormat="1" ht="16.5" customHeight="1">
      <c r="B290" s="127"/>
      <c r="C290" s="128" t="s">
        <v>559</v>
      </c>
      <c r="D290" s="128" t="s">
        <v>122</v>
      </c>
      <c r="E290" s="129" t="s">
        <v>560</v>
      </c>
      <c r="F290" s="130" t="s">
        <v>561</v>
      </c>
      <c r="G290" s="131" t="s">
        <v>305</v>
      </c>
      <c r="H290" s="132">
        <v>7</v>
      </c>
      <c r="I290" s="133"/>
      <c r="J290" s="134">
        <f>ROUND(I290*H290,2)</f>
        <v>0</v>
      </c>
      <c r="K290" s="135"/>
      <c r="L290" s="30"/>
      <c r="M290" s="136" t="s">
        <v>1</v>
      </c>
      <c r="N290" s="137" t="s">
        <v>40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126</v>
      </c>
      <c r="AT290" s="140" t="s">
        <v>122</v>
      </c>
      <c r="AU290" s="140" t="s">
        <v>85</v>
      </c>
      <c r="AY290" s="15" t="s">
        <v>120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5" t="s">
        <v>83</v>
      </c>
      <c r="BK290" s="141">
        <f>ROUND(I290*H290,2)</f>
        <v>0</v>
      </c>
      <c r="BL290" s="15" t="s">
        <v>126</v>
      </c>
      <c r="BM290" s="140" t="s">
        <v>562</v>
      </c>
    </row>
    <row r="291" spans="2:65" s="1" customFormat="1" ht="21.75" customHeight="1">
      <c r="B291" s="127"/>
      <c r="C291" s="128" t="s">
        <v>563</v>
      </c>
      <c r="D291" s="128" t="s">
        <v>122</v>
      </c>
      <c r="E291" s="129" t="s">
        <v>564</v>
      </c>
      <c r="F291" s="130" t="s">
        <v>565</v>
      </c>
      <c r="G291" s="131" t="s">
        <v>536</v>
      </c>
      <c r="H291" s="132">
        <v>1</v>
      </c>
      <c r="I291" s="133"/>
      <c r="J291" s="134">
        <f>ROUND(I291*H291,2)</f>
        <v>0</v>
      </c>
      <c r="K291" s="135"/>
      <c r="L291" s="30"/>
      <c r="M291" s="136" t="s">
        <v>1</v>
      </c>
      <c r="N291" s="137" t="s">
        <v>40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126</v>
      </c>
      <c r="AT291" s="140" t="s">
        <v>122</v>
      </c>
      <c r="AU291" s="140" t="s">
        <v>85</v>
      </c>
      <c r="AY291" s="15" t="s">
        <v>120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5" t="s">
        <v>83</v>
      </c>
      <c r="BK291" s="141">
        <f>ROUND(I291*H291,2)</f>
        <v>0</v>
      </c>
      <c r="BL291" s="15" t="s">
        <v>126</v>
      </c>
      <c r="BM291" s="140" t="s">
        <v>566</v>
      </c>
    </row>
    <row r="292" spans="2:65" s="1" customFormat="1" ht="21.75" customHeight="1">
      <c r="B292" s="127"/>
      <c r="C292" s="128" t="s">
        <v>567</v>
      </c>
      <c r="D292" s="128" t="s">
        <v>122</v>
      </c>
      <c r="E292" s="129" t="s">
        <v>568</v>
      </c>
      <c r="F292" s="130" t="s">
        <v>569</v>
      </c>
      <c r="G292" s="131" t="s">
        <v>305</v>
      </c>
      <c r="H292" s="132">
        <v>1</v>
      </c>
      <c r="I292" s="133"/>
      <c r="J292" s="134">
        <f>ROUND(I292*H292,2)</f>
        <v>0</v>
      </c>
      <c r="K292" s="135"/>
      <c r="L292" s="30"/>
      <c r="M292" s="136" t="s">
        <v>1</v>
      </c>
      <c r="N292" s="137" t="s">
        <v>40</v>
      </c>
      <c r="P292" s="138">
        <f>O292*H292</f>
        <v>0</v>
      </c>
      <c r="Q292" s="138">
        <v>0</v>
      </c>
      <c r="R292" s="138">
        <f>Q292*H292</f>
        <v>0</v>
      </c>
      <c r="S292" s="138">
        <v>0</v>
      </c>
      <c r="T292" s="139">
        <f>S292*H292</f>
        <v>0</v>
      </c>
      <c r="AR292" s="140" t="s">
        <v>126</v>
      </c>
      <c r="AT292" s="140" t="s">
        <v>122</v>
      </c>
      <c r="AU292" s="140" t="s">
        <v>85</v>
      </c>
      <c r="AY292" s="15" t="s">
        <v>120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5" t="s">
        <v>83</v>
      </c>
      <c r="BK292" s="141">
        <f>ROUND(I292*H292,2)</f>
        <v>0</v>
      </c>
      <c r="BL292" s="15" t="s">
        <v>126</v>
      </c>
      <c r="BM292" s="140" t="s">
        <v>570</v>
      </c>
    </row>
    <row r="293" spans="2:65" s="1" customFormat="1" ht="19.5">
      <c r="B293" s="30"/>
      <c r="D293" s="142" t="s">
        <v>128</v>
      </c>
      <c r="F293" s="143" t="s">
        <v>571</v>
      </c>
      <c r="I293" s="144"/>
      <c r="L293" s="30"/>
      <c r="M293" s="145"/>
      <c r="T293" s="54"/>
      <c r="AT293" s="15" t="s">
        <v>128</v>
      </c>
      <c r="AU293" s="15" t="s">
        <v>85</v>
      </c>
    </row>
    <row r="294" spans="2:65" s="11" customFormat="1" ht="20.85" customHeight="1">
      <c r="B294" s="115"/>
      <c r="D294" s="116" t="s">
        <v>74</v>
      </c>
      <c r="E294" s="125" t="s">
        <v>533</v>
      </c>
      <c r="F294" s="125" t="s">
        <v>572</v>
      </c>
      <c r="I294" s="118"/>
      <c r="J294" s="126">
        <f>BK294</f>
        <v>0</v>
      </c>
      <c r="L294" s="115"/>
      <c r="M294" s="120"/>
      <c r="P294" s="121">
        <f>SUM(P295:P299)</f>
        <v>0</v>
      </c>
      <c r="R294" s="121">
        <f>SUM(R295:R299)</f>
        <v>0</v>
      </c>
      <c r="T294" s="122">
        <f>SUM(T295:T299)</f>
        <v>0</v>
      </c>
      <c r="AR294" s="116" t="s">
        <v>83</v>
      </c>
      <c r="AT294" s="123" t="s">
        <v>74</v>
      </c>
      <c r="AU294" s="123" t="s">
        <v>85</v>
      </c>
      <c r="AY294" s="116" t="s">
        <v>120</v>
      </c>
      <c r="BK294" s="124">
        <f>SUM(BK295:BK299)</f>
        <v>0</v>
      </c>
    </row>
    <row r="295" spans="2:65" s="1" customFormat="1" ht="16.5" customHeight="1">
      <c r="B295" s="127"/>
      <c r="C295" s="128" t="s">
        <v>573</v>
      </c>
      <c r="D295" s="128" t="s">
        <v>122</v>
      </c>
      <c r="E295" s="129" t="s">
        <v>574</v>
      </c>
      <c r="F295" s="130" t="s">
        <v>575</v>
      </c>
      <c r="G295" s="131" t="s">
        <v>141</v>
      </c>
      <c r="H295" s="132">
        <v>138</v>
      </c>
      <c r="I295" s="133"/>
      <c r="J295" s="134">
        <f>ROUND(I295*H295,2)</f>
        <v>0</v>
      </c>
      <c r="K295" s="135"/>
      <c r="L295" s="30"/>
      <c r="M295" s="136" t="s">
        <v>1</v>
      </c>
      <c r="N295" s="137" t="s">
        <v>40</v>
      </c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AR295" s="140" t="s">
        <v>126</v>
      </c>
      <c r="AT295" s="140" t="s">
        <v>122</v>
      </c>
      <c r="AU295" s="140" t="s">
        <v>134</v>
      </c>
      <c r="AY295" s="15" t="s">
        <v>120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5" t="s">
        <v>83</v>
      </c>
      <c r="BK295" s="141">
        <f>ROUND(I295*H295,2)</f>
        <v>0</v>
      </c>
      <c r="BL295" s="15" t="s">
        <v>126</v>
      </c>
      <c r="BM295" s="140" t="s">
        <v>576</v>
      </c>
    </row>
    <row r="296" spans="2:65" s="1" customFormat="1" ht="16.5" customHeight="1">
      <c r="B296" s="127"/>
      <c r="C296" s="128" t="s">
        <v>577</v>
      </c>
      <c r="D296" s="128" t="s">
        <v>122</v>
      </c>
      <c r="E296" s="129" t="s">
        <v>578</v>
      </c>
      <c r="F296" s="130" t="s">
        <v>579</v>
      </c>
      <c r="G296" s="131" t="s">
        <v>141</v>
      </c>
      <c r="H296" s="132">
        <v>138</v>
      </c>
      <c r="I296" s="133"/>
      <c r="J296" s="134">
        <f>ROUND(I296*H296,2)</f>
        <v>0</v>
      </c>
      <c r="K296" s="135"/>
      <c r="L296" s="30"/>
      <c r="M296" s="136" t="s">
        <v>1</v>
      </c>
      <c r="N296" s="137" t="s">
        <v>40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126</v>
      </c>
      <c r="AT296" s="140" t="s">
        <v>122</v>
      </c>
      <c r="AU296" s="140" t="s">
        <v>134</v>
      </c>
      <c r="AY296" s="15" t="s">
        <v>120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5" t="s">
        <v>83</v>
      </c>
      <c r="BK296" s="141">
        <f>ROUND(I296*H296,2)</f>
        <v>0</v>
      </c>
      <c r="BL296" s="15" t="s">
        <v>126</v>
      </c>
      <c r="BM296" s="140" t="s">
        <v>580</v>
      </c>
    </row>
    <row r="297" spans="2:65" s="1" customFormat="1" ht="16.5" customHeight="1">
      <c r="B297" s="127"/>
      <c r="C297" s="128" t="s">
        <v>581</v>
      </c>
      <c r="D297" s="128" t="s">
        <v>122</v>
      </c>
      <c r="E297" s="129" t="s">
        <v>582</v>
      </c>
      <c r="F297" s="130" t="s">
        <v>583</v>
      </c>
      <c r="G297" s="131" t="s">
        <v>141</v>
      </c>
      <c r="H297" s="132">
        <v>138</v>
      </c>
      <c r="I297" s="133"/>
      <c r="J297" s="134">
        <f>ROUND(I297*H297,2)</f>
        <v>0</v>
      </c>
      <c r="K297" s="135"/>
      <c r="L297" s="30"/>
      <c r="M297" s="136" t="s">
        <v>1</v>
      </c>
      <c r="N297" s="137" t="s">
        <v>40</v>
      </c>
      <c r="P297" s="138">
        <f>O297*H297</f>
        <v>0</v>
      </c>
      <c r="Q297" s="138">
        <v>0</v>
      </c>
      <c r="R297" s="138">
        <f>Q297*H297</f>
        <v>0</v>
      </c>
      <c r="S297" s="138">
        <v>0</v>
      </c>
      <c r="T297" s="139">
        <f>S297*H297</f>
        <v>0</v>
      </c>
      <c r="AR297" s="140" t="s">
        <v>126</v>
      </c>
      <c r="AT297" s="140" t="s">
        <v>122</v>
      </c>
      <c r="AU297" s="140" t="s">
        <v>134</v>
      </c>
      <c r="AY297" s="15" t="s">
        <v>120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5" t="s">
        <v>83</v>
      </c>
      <c r="BK297" s="141">
        <f>ROUND(I297*H297,2)</f>
        <v>0</v>
      </c>
      <c r="BL297" s="15" t="s">
        <v>126</v>
      </c>
      <c r="BM297" s="140" t="s">
        <v>584</v>
      </c>
    </row>
    <row r="298" spans="2:65" s="1" customFormat="1" ht="16.5" customHeight="1">
      <c r="B298" s="127"/>
      <c r="C298" s="128" t="s">
        <v>585</v>
      </c>
      <c r="D298" s="128" t="s">
        <v>122</v>
      </c>
      <c r="E298" s="129" t="s">
        <v>586</v>
      </c>
      <c r="F298" s="130" t="s">
        <v>587</v>
      </c>
      <c r="G298" s="131" t="s">
        <v>536</v>
      </c>
      <c r="H298" s="132">
        <v>1</v>
      </c>
      <c r="I298" s="133"/>
      <c r="J298" s="134">
        <f>ROUND(I298*H298,2)</f>
        <v>0</v>
      </c>
      <c r="K298" s="135"/>
      <c r="L298" s="30"/>
      <c r="M298" s="136" t="s">
        <v>1</v>
      </c>
      <c r="N298" s="137" t="s">
        <v>40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126</v>
      </c>
      <c r="AT298" s="140" t="s">
        <v>122</v>
      </c>
      <c r="AU298" s="140" t="s">
        <v>134</v>
      </c>
      <c r="AY298" s="15" t="s">
        <v>120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5" t="s">
        <v>83</v>
      </c>
      <c r="BK298" s="141">
        <f>ROUND(I298*H298,2)</f>
        <v>0</v>
      </c>
      <c r="BL298" s="15" t="s">
        <v>126</v>
      </c>
      <c r="BM298" s="140" t="s">
        <v>588</v>
      </c>
    </row>
    <row r="299" spans="2:65" s="1" customFormat="1" ht="16.5" customHeight="1">
      <c r="B299" s="127"/>
      <c r="C299" s="128" t="s">
        <v>589</v>
      </c>
      <c r="D299" s="128" t="s">
        <v>122</v>
      </c>
      <c r="E299" s="129" t="s">
        <v>590</v>
      </c>
      <c r="F299" s="130" t="s">
        <v>591</v>
      </c>
      <c r="G299" s="131" t="s">
        <v>592</v>
      </c>
      <c r="H299" s="171"/>
      <c r="I299" s="133"/>
      <c r="J299" s="134">
        <f>ROUND(I299*H299,2)</f>
        <v>0</v>
      </c>
      <c r="K299" s="135"/>
      <c r="L299" s="30"/>
      <c r="M299" s="136" t="s">
        <v>1</v>
      </c>
      <c r="N299" s="137" t="s">
        <v>40</v>
      </c>
      <c r="P299" s="138">
        <f>O299*H299</f>
        <v>0</v>
      </c>
      <c r="Q299" s="138">
        <v>0</v>
      </c>
      <c r="R299" s="138">
        <f>Q299*H299</f>
        <v>0</v>
      </c>
      <c r="S299" s="138">
        <v>0</v>
      </c>
      <c r="T299" s="139">
        <f>S299*H299</f>
        <v>0</v>
      </c>
      <c r="AR299" s="140" t="s">
        <v>126</v>
      </c>
      <c r="AT299" s="140" t="s">
        <v>122</v>
      </c>
      <c r="AU299" s="140" t="s">
        <v>134</v>
      </c>
      <c r="AY299" s="15" t="s">
        <v>120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5" t="s">
        <v>83</v>
      </c>
      <c r="BK299" s="141">
        <f>ROUND(I299*H299,2)</f>
        <v>0</v>
      </c>
      <c r="BL299" s="15" t="s">
        <v>126</v>
      </c>
      <c r="BM299" s="140" t="s">
        <v>593</v>
      </c>
    </row>
    <row r="300" spans="2:65" s="11" customFormat="1" ht="22.9" customHeight="1">
      <c r="B300" s="115"/>
      <c r="D300" s="116" t="s">
        <v>74</v>
      </c>
      <c r="E300" s="125" t="s">
        <v>164</v>
      </c>
      <c r="F300" s="125" t="s">
        <v>594</v>
      </c>
      <c r="I300" s="118"/>
      <c r="J300" s="126">
        <f>BK300</f>
        <v>0</v>
      </c>
      <c r="L300" s="115"/>
      <c r="M300" s="120"/>
      <c r="P300" s="121">
        <f>SUM(P301:P307)</f>
        <v>0</v>
      </c>
      <c r="R300" s="121">
        <f>SUM(R301:R307)</f>
        <v>7.5041200000000003</v>
      </c>
      <c r="T300" s="122">
        <f>SUM(T301:T307)</f>
        <v>0</v>
      </c>
      <c r="AR300" s="116" t="s">
        <v>83</v>
      </c>
      <c r="AT300" s="123" t="s">
        <v>74</v>
      </c>
      <c r="AU300" s="123" t="s">
        <v>83</v>
      </c>
      <c r="AY300" s="116" t="s">
        <v>120</v>
      </c>
      <c r="BK300" s="124">
        <f>SUM(BK301:BK307)</f>
        <v>0</v>
      </c>
    </row>
    <row r="301" spans="2:65" s="1" customFormat="1" ht="24.2" customHeight="1">
      <c r="B301" s="127"/>
      <c r="C301" s="128" t="s">
        <v>595</v>
      </c>
      <c r="D301" s="128" t="s">
        <v>122</v>
      </c>
      <c r="E301" s="129" t="s">
        <v>596</v>
      </c>
      <c r="F301" s="130" t="s">
        <v>597</v>
      </c>
      <c r="G301" s="131" t="s">
        <v>141</v>
      </c>
      <c r="H301" s="132">
        <v>56</v>
      </c>
      <c r="I301" s="133"/>
      <c r="J301" s="134">
        <f>ROUND(I301*H301,2)</f>
        <v>0</v>
      </c>
      <c r="K301" s="135"/>
      <c r="L301" s="30"/>
      <c r="M301" s="136" t="s">
        <v>1</v>
      </c>
      <c r="N301" s="137" t="s">
        <v>40</v>
      </c>
      <c r="P301" s="138">
        <f>O301*H301</f>
        <v>0</v>
      </c>
      <c r="Q301" s="138">
        <v>0.11934</v>
      </c>
      <c r="R301" s="138">
        <f>Q301*H301</f>
        <v>6.6830400000000001</v>
      </c>
      <c r="S301" s="138">
        <v>0</v>
      </c>
      <c r="T301" s="139">
        <f>S301*H301</f>
        <v>0</v>
      </c>
      <c r="AR301" s="140" t="s">
        <v>126</v>
      </c>
      <c r="AT301" s="140" t="s">
        <v>122</v>
      </c>
      <c r="AU301" s="140" t="s">
        <v>85</v>
      </c>
      <c r="AY301" s="15" t="s">
        <v>120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5" t="s">
        <v>83</v>
      </c>
      <c r="BK301" s="141">
        <f>ROUND(I301*H301,2)</f>
        <v>0</v>
      </c>
      <c r="BL301" s="15" t="s">
        <v>126</v>
      </c>
      <c r="BM301" s="140" t="s">
        <v>598</v>
      </c>
    </row>
    <row r="302" spans="2:65" s="1" customFormat="1" ht="19.5">
      <c r="B302" s="30"/>
      <c r="D302" s="142" t="s">
        <v>128</v>
      </c>
      <c r="F302" s="143" t="s">
        <v>599</v>
      </c>
      <c r="I302" s="144"/>
      <c r="L302" s="30"/>
      <c r="M302" s="145"/>
      <c r="T302" s="54"/>
      <c r="AT302" s="15" t="s">
        <v>128</v>
      </c>
      <c r="AU302" s="15" t="s">
        <v>85</v>
      </c>
    </row>
    <row r="303" spans="2:65" s="1" customFormat="1" ht="16.5" customHeight="1">
      <c r="B303" s="127"/>
      <c r="C303" s="160" t="s">
        <v>600</v>
      </c>
      <c r="D303" s="160" t="s">
        <v>230</v>
      </c>
      <c r="E303" s="161" t="s">
        <v>601</v>
      </c>
      <c r="F303" s="162" t="s">
        <v>602</v>
      </c>
      <c r="G303" s="163" t="s">
        <v>141</v>
      </c>
      <c r="H303" s="164">
        <v>14</v>
      </c>
      <c r="I303" s="165"/>
      <c r="J303" s="166">
        <f>ROUND(I303*H303,2)</f>
        <v>0</v>
      </c>
      <c r="K303" s="167"/>
      <c r="L303" s="168"/>
      <c r="M303" s="169" t="s">
        <v>1</v>
      </c>
      <c r="N303" s="170" t="s">
        <v>40</v>
      </c>
      <c r="P303" s="138">
        <f>O303*H303</f>
        <v>0</v>
      </c>
      <c r="Q303" s="138">
        <v>5.6120000000000003E-2</v>
      </c>
      <c r="R303" s="138">
        <f>Q303*H303</f>
        <v>0.78568000000000005</v>
      </c>
      <c r="S303" s="138">
        <v>0</v>
      </c>
      <c r="T303" s="139">
        <f>S303*H303</f>
        <v>0</v>
      </c>
      <c r="AR303" s="140" t="s">
        <v>159</v>
      </c>
      <c r="AT303" s="140" t="s">
        <v>230</v>
      </c>
      <c r="AU303" s="140" t="s">
        <v>85</v>
      </c>
      <c r="AY303" s="15" t="s">
        <v>120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5" t="s">
        <v>83</v>
      </c>
      <c r="BK303" s="141">
        <f>ROUND(I303*H303,2)</f>
        <v>0</v>
      </c>
      <c r="BL303" s="15" t="s">
        <v>126</v>
      </c>
      <c r="BM303" s="140" t="s">
        <v>603</v>
      </c>
    </row>
    <row r="304" spans="2:65" s="1" customFormat="1" ht="19.5">
      <c r="B304" s="30"/>
      <c r="D304" s="142" t="s">
        <v>128</v>
      </c>
      <c r="F304" s="143" t="s">
        <v>604</v>
      </c>
      <c r="I304" s="144"/>
      <c r="L304" s="30"/>
      <c r="M304" s="145"/>
      <c r="T304" s="54"/>
      <c r="AT304" s="15" t="s">
        <v>128</v>
      </c>
      <c r="AU304" s="15" t="s">
        <v>85</v>
      </c>
    </row>
    <row r="305" spans="2:65" s="1" customFormat="1" ht="24.2" customHeight="1">
      <c r="B305" s="127"/>
      <c r="C305" s="128" t="s">
        <v>605</v>
      </c>
      <c r="D305" s="128" t="s">
        <v>122</v>
      </c>
      <c r="E305" s="129" t="s">
        <v>606</v>
      </c>
      <c r="F305" s="130" t="s">
        <v>607</v>
      </c>
      <c r="G305" s="131" t="s">
        <v>141</v>
      </c>
      <c r="H305" s="132">
        <v>59</v>
      </c>
      <c r="I305" s="133"/>
      <c r="J305" s="134">
        <f>ROUND(I305*H305,2)</f>
        <v>0</v>
      </c>
      <c r="K305" s="135"/>
      <c r="L305" s="30"/>
      <c r="M305" s="136" t="s">
        <v>1</v>
      </c>
      <c r="N305" s="137" t="s">
        <v>40</v>
      </c>
      <c r="P305" s="138">
        <f>O305*H305</f>
        <v>0</v>
      </c>
      <c r="Q305" s="138">
        <v>5.9999999999999995E-4</v>
      </c>
      <c r="R305" s="138">
        <f>Q305*H305</f>
        <v>3.5399999999999994E-2</v>
      </c>
      <c r="S305" s="138">
        <v>0</v>
      </c>
      <c r="T305" s="139">
        <f>S305*H305</f>
        <v>0</v>
      </c>
      <c r="AR305" s="140" t="s">
        <v>126</v>
      </c>
      <c r="AT305" s="140" t="s">
        <v>122</v>
      </c>
      <c r="AU305" s="140" t="s">
        <v>85</v>
      </c>
      <c r="AY305" s="15" t="s">
        <v>120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5" t="s">
        <v>83</v>
      </c>
      <c r="BK305" s="141">
        <f>ROUND(I305*H305,2)</f>
        <v>0</v>
      </c>
      <c r="BL305" s="15" t="s">
        <v>126</v>
      </c>
      <c r="BM305" s="140" t="s">
        <v>608</v>
      </c>
    </row>
    <row r="306" spans="2:65" s="1" customFormat="1" ht="16.5" customHeight="1">
      <c r="B306" s="127"/>
      <c r="C306" s="128" t="s">
        <v>609</v>
      </c>
      <c r="D306" s="128" t="s">
        <v>122</v>
      </c>
      <c r="E306" s="129" t="s">
        <v>610</v>
      </c>
      <c r="F306" s="130" t="s">
        <v>611</v>
      </c>
      <c r="G306" s="131" t="s">
        <v>141</v>
      </c>
      <c r="H306" s="132">
        <v>59</v>
      </c>
      <c r="I306" s="133"/>
      <c r="J306" s="134">
        <f>ROUND(I306*H306,2)</f>
        <v>0</v>
      </c>
      <c r="K306" s="135"/>
      <c r="L306" s="30"/>
      <c r="M306" s="136" t="s">
        <v>1</v>
      </c>
      <c r="N306" s="137" t="s">
        <v>40</v>
      </c>
      <c r="P306" s="138">
        <f>O306*H306</f>
        <v>0</v>
      </c>
      <c r="Q306" s="138">
        <v>0</v>
      </c>
      <c r="R306" s="138">
        <f>Q306*H306</f>
        <v>0</v>
      </c>
      <c r="S306" s="138">
        <v>0</v>
      </c>
      <c r="T306" s="139">
        <f>S306*H306</f>
        <v>0</v>
      </c>
      <c r="AR306" s="140" t="s">
        <v>126</v>
      </c>
      <c r="AT306" s="140" t="s">
        <v>122</v>
      </c>
      <c r="AU306" s="140" t="s">
        <v>85</v>
      </c>
      <c r="AY306" s="15" t="s">
        <v>120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5" t="s">
        <v>83</v>
      </c>
      <c r="BK306" s="141">
        <f>ROUND(I306*H306,2)</f>
        <v>0</v>
      </c>
      <c r="BL306" s="15" t="s">
        <v>126</v>
      </c>
      <c r="BM306" s="140" t="s">
        <v>612</v>
      </c>
    </row>
    <row r="307" spans="2:65" s="1" customFormat="1" ht="19.5">
      <c r="B307" s="30"/>
      <c r="D307" s="142" t="s">
        <v>128</v>
      </c>
      <c r="F307" s="143" t="s">
        <v>613</v>
      </c>
      <c r="I307" s="144"/>
      <c r="L307" s="30"/>
      <c r="M307" s="145"/>
      <c r="T307" s="54"/>
      <c r="AT307" s="15" t="s">
        <v>128</v>
      </c>
      <c r="AU307" s="15" t="s">
        <v>85</v>
      </c>
    </row>
    <row r="308" spans="2:65" s="11" customFormat="1" ht="22.9" customHeight="1">
      <c r="B308" s="115"/>
      <c r="D308" s="116" t="s">
        <v>74</v>
      </c>
      <c r="E308" s="125" t="s">
        <v>614</v>
      </c>
      <c r="F308" s="125" t="s">
        <v>615</v>
      </c>
      <c r="I308" s="118"/>
      <c r="J308" s="126">
        <f>BK308</f>
        <v>0</v>
      </c>
      <c r="L308" s="115"/>
      <c r="M308" s="120"/>
      <c r="P308" s="121">
        <f>SUM(P309:P317)</f>
        <v>0</v>
      </c>
      <c r="R308" s="121">
        <f>SUM(R309:R317)</f>
        <v>0</v>
      </c>
      <c r="T308" s="122">
        <f>SUM(T309:T317)</f>
        <v>0</v>
      </c>
      <c r="AR308" s="116" t="s">
        <v>83</v>
      </c>
      <c r="AT308" s="123" t="s">
        <v>74</v>
      </c>
      <c r="AU308" s="123" t="s">
        <v>83</v>
      </c>
      <c r="AY308" s="116" t="s">
        <v>120</v>
      </c>
      <c r="BK308" s="124">
        <f>SUM(BK309:BK317)</f>
        <v>0</v>
      </c>
    </row>
    <row r="309" spans="2:65" s="1" customFormat="1" ht="21.75" customHeight="1">
      <c r="B309" s="127"/>
      <c r="C309" s="128" t="s">
        <v>616</v>
      </c>
      <c r="D309" s="128" t="s">
        <v>122</v>
      </c>
      <c r="E309" s="129" t="s">
        <v>617</v>
      </c>
      <c r="F309" s="130" t="s">
        <v>618</v>
      </c>
      <c r="G309" s="131" t="s">
        <v>210</v>
      </c>
      <c r="H309" s="132">
        <v>9.57</v>
      </c>
      <c r="I309" s="133"/>
      <c r="J309" s="134">
        <f>ROUND(I309*H309,2)</f>
        <v>0</v>
      </c>
      <c r="K309" s="135"/>
      <c r="L309" s="30"/>
      <c r="M309" s="136" t="s">
        <v>1</v>
      </c>
      <c r="N309" s="137" t="s">
        <v>40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126</v>
      </c>
      <c r="AT309" s="140" t="s">
        <v>122</v>
      </c>
      <c r="AU309" s="140" t="s">
        <v>85</v>
      </c>
      <c r="AY309" s="15" t="s">
        <v>120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5" t="s">
        <v>83</v>
      </c>
      <c r="BK309" s="141">
        <f>ROUND(I309*H309,2)</f>
        <v>0</v>
      </c>
      <c r="BL309" s="15" t="s">
        <v>126</v>
      </c>
      <c r="BM309" s="140" t="s">
        <v>619</v>
      </c>
    </row>
    <row r="310" spans="2:65" s="1" customFormat="1" ht="24.2" customHeight="1">
      <c r="B310" s="127"/>
      <c r="C310" s="128" t="s">
        <v>620</v>
      </c>
      <c r="D310" s="128" t="s">
        <v>122</v>
      </c>
      <c r="E310" s="129" t="s">
        <v>621</v>
      </c>
      <c r="F310" s="130" t="s">
        <v>622</v>
      </c>
      <c r="G310" s="131" t="s">
        <v>210</v>
      </c>
      <c r="H310" s="132">
        <v>181.83</v>
      </c>
      <c r="I310" s="133"/>
      <c r="J310" s="134">
        <f>ROUND(I310*H310,2)</f>
        <v>0</v>
      </c>
      <c r="K310" s="135"/>
      <c r="L310" s="30"/>
      <c r="M310" s="136" t="s">
        <v>1</v>
      </c>
      <c r="N310" s="137" t="s">
        <v>40</v>
      </c>
      <c r="P310" s="138">
        <f>O310*H310</f>
        <v>0</v>
      </c>
      <c r="Q310" s="138">
        <v>0</v>
      </c>
      <c r="R310" s="138">
        <f>Q310*H310</f>
        <v>0</v>
      </c>
      <c r="S310" s="138">
        <v>0</v>
      </c>
      <c r="T310" s="139">
        <f>S310*H310</f>
        <v>0</v>
      </c>
      <c r="AR310" s="140" t="s">
        <v>126</v>
      </c>
      <c r="AT310" s="140" t="s">
        <v>122</v>
      </c>
      <c r="AU310" s="140" t="s">
        <v>85</v>
      </c>
      <c r="AY310" s="15" t="s">
        <v>120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5" t="s">
        <v>83</v>
      </c>
      <c r="BK310" s="141">
        <f>ROUND(I310*H310,2)</f>
        <v>0</v>
      </c>
      <c r="BL310" s="15" t="s">
        <v>126</v>
      </c>
      <c r="BM310" s="140" t="s">
        <v>623</v>
      </c>
    </row>
    <row r="311" spans="2:65" s="12" customFormat="1" ht="22.5">
      <c r="B311" s="146"/>
      <c r="D311" s="142" t="s">
        <v>157</v>
      </c>
      <c r="E311" s="147" t="s">
        <v>1</v>
      </c>
      <c r="F311" s="148" t="s">
        <v>624</v>
      </c>
      <c r="H311" s="149">
        <v>181.83</v>
      </c>
      <c r="I311" s="150"/>
      <c r="L311" s="146"/>
      <c r="M311" s="151"/>
      <c r="T311" s="152"/>
      <c r="AT311" s="147" t="s">
        <v>157</v>
      </c>
      <c r="AU311" s="147" t="s">
        <v>85</v>
      </c>
      <c r="AV311" s="12" t="s">
        <v>85</v>
      </c>
      <c r="AW311" s="12" t="s">
        <v>32</v>
      </c>
      <c r="AX311" s="12" t="s">
        <v>83</v>
      </c>
      <c r="AY311" s="147" t="s">
        <v>120</v>
      </c>
    </row>
    <row r="312" spans="2:65" s="1" customFormat="1" ht="21.75" customHeight="1">
      <c r="B312" s="127"/>
      <c r="C312" s="128" t="s">
        <v>625</v>
      </c>
      <c r="D312" s="128" t="s">
        <v>122</v>
      </c>
      <c r="E312" s="129" t="s">
        <v>626</v>
      </c>
      <c r="F312" s="130" t="s">
        <v>627</v>
      </c>
      <c r="G312" s="131" t="s">
        <v>210</v>
      </c>
      <c r="H312" s="132">
        <v>3.234</v>
      </c>
      <c r="I312" s="133"/>
      <c r="J312" s="134">
        <f>ROUND(I312*H312,2)</f>
        <v>0</v>
      </c>
      <c r="K312" s="135"/>
      <c r="L312" s="30"/>
      <c r="M312" s="136" t="s">
        <v>1</v>
      </c>
      <c r="N312" s="137" t="s">
        <v>40</v>
      </c>
      <c r="P312" s="138">
        <f>O312*H312</f>
        <v>0</v>
      </c>
      <c r="Q312" s="138">
        <v>0</v>
      </c>
      <c r="R312" s="138">
        <f>Q312*H312</f>
        <v>0</v>
      </c>
      <c r="S312" s="138">
        <v>0</v>
      </c>
      <c r="T312" s="139">
        <f>S312*H312</f>
        <v>0</v>
      </c>
      <c r="AR312" s="140" t="s">
        <v>126</v>
      </c>
      <c r="AT312" s="140" t="s">
        <v>122</v>
      </c>
      <c r="AU312" s="140" t="s">
        <v>85</v>
      </c>
      <c r="AY312" s="15" t="s">
        <v>120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5" t="s">
        <v>83</v>
      </c>
      <c r="BK312" s="141">
        <f>ROUND(I312*H312,2)</f>
        <v>0</v>
      </c>
      <c r="BL312" s="15" t="s">
        <v>126</v>
      </c>
      <c r="BM312" s="140" t="s">
        <v>628</v>
      </c>
    </row>
    <row r="313" spans="2:65" s="1" customFormat="1" ht="24.2" customHeight="1">
      <c r="B313" s="127"/>
      <c r="C313" s="128" t="s">
        <v>629</v>
      </c>
      <c r="D313" s="128" t="s">
        <v>122</v>
      </c>
      <c r="E313" s="129" t="s">
        <v>630</v>
      </c>
      <c r="F313" s="130" t="s">
        <v>631</v>
      </c>
      <c r="G313" s="131" t="s">
        <v>210</v>
      </c>
      <c r="H313" s="132">
        <v>61.445999999999998</v>
      </c>
      <c r="I313" s="133"/>
      <c r="J313" s="134">
        <f>ROUND(I313*H313,2)</f>
        <v>0</v>
      </c>
      <c r="K313" s="135"/>
      <c r="L313" s="30"/>
      <c r="M313" s="136" t="s">
        <v>1</v>
      </c>
      <c r="N313" s="137" t="s">
        <v>40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126</v>
      </c>
      <c r="AT313" s="140" t="s">
        <v>122</v>
      </c>
      <c r="AU313" s="140" t="s">
        <v>85</v>
      </c>
      <c r="AY313" s="15" t="s">
        <v>120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5" t="s">
        <v>83</v>
      </c>
      <c r="BK313" s="141">
        <f>ROUND(I313*H313,2)</f>
        <v>0</v>
      </c>
      <c r="BL313" s="15" t="s">
        <v>126</v>
      </c>
      <c r="BM313" s="140" t="s">
        <v>632</v>
      </c>
    </row>
    <row r="314" spans="2:65" s="12" customFormat="1" ht="22.5">
      <c r="B314" s="146"/>
      <c r="D314" s="142" t="s">
        <v>157</v>
      </c>
      <c r="E314" s="147" t="s">
        <v>1</v>
      </c>
      <c r="F314" s="148" t="s">
        <v>633</v>
      </c>
      <c r="H314" s="149">
        <v>61.445999999999998</v>
      </c>
      <c r="I314" s="150"/>
      <c r="L314" s="146"/>
      <c r="M314" s="151"/>
      <c r="T314" s="152"/>
      <c r="AT314" s="147" t="s">
        <v>157</v>
      </c>
      <c r="AU314" s="147" t="s">
        <v>85</v>
      </c>
      <c r="AV314" s="12" t="s">
        <v>85</v>
      </c>
      <c r="AW314" s="12" t="s">
        <v>32</v>
      </c>
      <c r="AX314" s="12" t="s">
        <v>83</v>
      </c>
      <c r="AY314" s="147" t="s">
        <v>120</v>
      </c>
    </row>
    <row r="315" spans="2:65" s="1" customFormat="1" ht="24.2" customHeight="1">
      <c r="B315" s="127"/>
      <c r="C315" s="128" t="s">
        <v>634</v>
      </c>
      <c r="D315" s="128" t="s">
        <v>122</v>
      </c>
      <c r="E315" s="129" t="s">
        <v>635</v>
      </c>
      <c r="F315" s="130" t="s">
        <v>636</v>
      </c>
      <c r="G315" s="131" t="s">
        <v>210</v>
      </c>
      <c r="H315" s="132">
        <v>12.804</v>
      </c>
      <c r="I315" s="133"/>
      <c r="J315" s="134">
        <f>ROUND(I315*H315,2)</f>
        <v>0</v>
      </c>
      <c r="K315" s="135"/>
      <c r="L315" s="30"/>
      <c r="M315" s="136" t="s">
        <v>1</v>
      </c>
      <c r="N315" s="137" t="s">
        <v>40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126</v>
      </c>
      <c r="AT315" s="140" t="s">
        <v>122</v>
      </c>
      <c r="AU315" s="140" t="s">
        <v>85</v>
      </c>
      <c r="AY315" s="15" t="s">
        <v>120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5" t="s">
        <v>83</v>
      </c>
      <c r="BK315" s="141">
        <f>ROUND(I315*H315,2)</f>
        <v>0</v>
      </c>
      <c r="BL315" s="15" t="s">
        <v>126</v>
      </c>
      <c r="BM315" s="140" t="s">
        <v>637</v>
      </c>
    </row>
    <row r="316" spans="2:65" s="1" customFormat="1" ht="37.9" customHeight="1">
      <c r="B316" s="127"/>
      <c r="C316" s="128" t="s">
        <v>638</v>
      </c>
      <c r="D316" s="128" t="s">
        <v>122</v>
      </c>
      <c r="E316" s="129" t="s">
        <v>639</v>
      </c>
      <c r="F316" s="130" t="s">
        <v>640</v>
      </c>
      <c r="G316" s="131" t="s">
        <v>210</v>
      </c>
      <c r="H316" s="132">
        <v>9.57</v>
      </c>
      <c r="I316" s="133"/>
      <c r="J316" s="134">
        <f>ROUND(I316*H316,2)</f>
        <v>0</v>
      </c>
      <c r="K316" s="135"/>
      <c r="L316" s="30"/>
      <c r="M316" s="136" t="s">
        <v>1</v>
      </c>
      <c r="N316" s="137" t="s">
        <v>40</v>
      </c>
      <c r="P316" s="138">
        <f>O316*H316</f>
        <v>0</v>
      </c>
      <c r="Q316" s="138">
        <v>0</v>
      </c>
      <c r="R316" s="138">
        <f>Q316*H316</f>
        <v>0</v>
      </c>
      <c r="S316" s="138">
        <v>0</v>
      </c>
      <c r="T316" s="139">
        <f>S316*H316</f>
        <v>0</v>
      </c>
      <c r="AR316" s="140" t="s">
        <v>126</v>
      </c>
      <c r="AT316" s="140" t="s">
        <v>122</v>
      </c>
      <c r="AU316" s="140" t="s">
        <v>85</v>
      </c>
      <c r="AY316" s="15" t="s">
        <v>120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5" t="s">
        <v>83</v>
      </c>
      <c r="BK316" s="141">
        <f>ROUND(I316*H316,2)</f>
        <v>0</v>
      </c>
      <c r="BL316" s="15" t="s">
        <v>126</v>
      </c>
      <c r="BM316" s="140" t="s">
        <v>641</v>
      </c>
    </row>
    <row r="317" spans="2:65" s="1" customFormat="1" ht="44.25" customHeight="1">
      <c r="B317" s="127"/>
      <c r="C317" s="128" t="s">
        <v>642</v>
      </c>
      <c r="D317" s="128" t="s">
        <v>122</v>
      </c>
      <c r="E317" s="129" t="s">
        <v>643</v>
      </c>
      <c r="F317" s="130" t="s">
        <v>644</v>
      </c>
      <c r="G317" s="131" t="s">
        <v>210</v>
      </c>
      <c r="H317" s="132">
        <v>3.234</v>
      </c>
      <c r="I317" s="133"/>
      <c r="J317" s="134">
        <f>ROUND(I317*H317,2)</f>
        <v>0</v>
      </c>
      <c r="K317" s="135"/>
      <c r="L317" s="30"/>
      <c r="M317" s="136" t="s">
        <v>1</v>
      </c>
      <c r="N317" s="137" t="s">
        <v>40</v>
      </c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AR317" s="140" t="s">
        <v>126</v>
      </c>
      <c r="AT317" s="140" t="s">
        <v>122</v>
      </c>
      <c r="AU317" s="140" t="s">
        <v>85</v>
      </c>
      <c r="AY317" s="15" t="s">
        <v>120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5" t="s">
        <v>83</v>
      </c>
      <c r="BK317" s="141">
        <f>ROUND(I317*H317,2)</f>
        <v>0</v>
      </c>
      <c r="BL317" s="15" t="s">
        <v>126</v>
      </c>
      <c r="BM317" s="140" t="s">
        <v>645</v>
      </c>
    </row>
    <row r="318" spans="2:65" s="11" customFormat="1" ht="22.9" customHeight="1">
      <c r="B318" s="115"/>
      <c r="D318" s="116" t="s">
        <v>74</v>
      </c>
      <c r="E318" s="125" t="s">
        <v>646</v>
      </c>
      <c r="F318" s="125" t="s">
        <v>647</v>
      </c>
      <c r="I318" s="118"/>
      <c r="J318" s="126">
        <f>BK318</f>
        <v>0</v>
      </c>
      <c r="L318" s="115"/>
      <c r="M318" s="120"/>
      <c r="P318" s="121">
        <f>SUM(P319:P320)</f>
        <v>0</v>
      </c>
      <c r="R318" s="121">
        <f>SUM(R319:R320)</f>
        <v>0</v>
      </c>
      <c r="T318" s="122">
        <f>SUM(T319:T320)</f>
        <v>0</v>
      </c>
      <c r="AR318" s="116" t="s">
        <v>83</v>
      </c>
      <c r="AT318" s="123" t="s">
        <v>74</v>
      </c>
      <c r="AU318" s="123" t="s">
        <v>83</v>
      </c>
      <c r="AY318" s="116" t="s">
        <v>120</v>
      </c>
      <c r="BK318" s="124">
        <f>SUM(BK319:BK320)</f>
        <v>0</v>
      </c>
    </row>
    <row r="319" spans="2:65" s="1" customFormat="1" ht="24.2" customHeight="1">
      <c r="B319" s="127"/>
      <c r="C319" s="128" t="s">
        <v>648</v>
      </c>
      <c r="D319" s="128" t="s">
        <v>122</v>
      </c>
      <c r="E319" s="129" t="s">
        <v>649</v>
      </c>
      <c r="F319" s="130" t="s">
        <v>650</v>
      </c>
      <c r="G319" s="131" t="s">
        <v>210</v>
      </c>
      <c r="H319" s="132">
        <v>12.102</v>
      </c>
      <c r="I319" s="133"/>
      <c r="J319" s="134">
        <f>ROUND(I319*H319,2)</f>
        <v>0</v>
      </c>
      <c r="K319" s="135"/>
      <c r="L319" s="30"/>
      <c r="M319" s="136" t="s">
        <v>1</v>
      </c>
      <c r="N319" s="137" t="s">
        <v>40</v>
      </c>
      <c r="P319" s="138">
        <f>O319*H319</f>
        <v>0</v>
      </c>
      <c r="Q319" s="138">
        <v>0</v>
      </c>
      <c r="R319" s="138">
        <f>Q319*H319</f>
        <v>0</v>
      </c>
      <c r="S319" s="138">
        <v>0</v>
      </c>
      <c r="T319" s="139">
        <f>S319*H319</f>
        <v>0</v>
      </c>
      <c r="AR319" s="140" t="s">
        <v>126</v>
      </c>
      <c r="AT319" s="140" t="s">
        <v>122</v>
      </c>
      <c r="AU319" s="140" t="s">
        <v>85</v>
      </c>
      <c r="AY319" s="15" t="s">
        <v>120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5" t="s">
        <v>83</v>
      </c>
      <c r="BK319" s="141">
        <f>ROUND(I319*H319,2)</f>
        <v>0</v>
      </c>
      <c r="BL319" s="15" t="s">
        <v>126</v>
      </c>
      <c r="BM319" s="140" t="s">
        <v>651</v>
      </c>
    </row>
    <row r="320" spans="2:65" s="1" customFormat="1" ht="16.5" customHeight="1">
      <c r="B320" s="127"/>
      <c r="C320" s="128" t="s">
        <v>652</v>
      </c>
      <c r="D320" s="128" t="s">
        <v>122</v>
      </c>
      <c r="E320" s="129" t="s">
        <v>653</v>
      </c>
      <c r="F320" s="130" t="s">
        <v>654</v>
      </c>
      <c r="G320" s="131" t="s">
        <v>210</v>
      </c>
      <c r="H320" s="132">
        <v>346.32</v>
      </c>
      <c r="I320" s="133"/>
      <c r="J320" s="134">
        <f>ROUND(I320*H320,2)</f>
        <v>0</v>
      </c>
      <c r="K320" s="135"/>
      <c r="L320" s="30"/>
      <c r="M320" s="136" t="s">
        <v>1</v>
      </c>
      <c r="N320" s="137" t="s">
        <v>40</v>
      </c>
      <c r="P320" s="138">
        <f>O320*H320</f>
        <v>0</v>
      </c>
      <c r="Q320" s="138">
        <v>0</v>
      </c>
      <c r="R320" s="138">
        <f>Q320*H320</f>
        <v>0</v>
      </c>
      <c r="S320" s="138">
        <v>0</v>
      </c>
      <c r="T320" s="139">
        <f>S320*H320</f>
        <v>0</v>
      </c>
      <c r="AR320" s="140" t="s">
        <v>126</v>
      </c>
      <c r="AT320" s="140" t="s">
        <v>122</v>
      </c>
      <c r="AU320" s="140" t="s">
        <v>85</v>
      </c>
      <c r="AY320" s="15" t="s">
        <v>120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5" t="s">
        <v>83</v>
      </c>
      <c r="BK320" s="141">
        <f>ROUND(I320*H320,2)</f>
        <v>0</v>
      </c>
      <c r="BL320" s="15" t="s">
        <v>126</v>
      </c>
      <c r="BM320" s="140" t="s">
        <v>655</v>
      </c>
    </row>
    <row r="321" spans="2:65" s="11" customFormat="1" ht="25.9" customHeight="1">
      <c r="B321" s="115"/>
      <c r="D321" s="116" t="s">
        <v>74</v>
      </c>
      <c r="E321" s="117" t="s">
        <v>591</v>
      </c>
      <c r="F321" s="117" t="s">
        <v>656</v>
      </c>
      <c r="I321" s="118"/>
      <c r="J321" s="119">
        <f>BK321</f>
        <v>0</v>
      </c>
      <c r="L321" s="115"/>
      <c r="M321" s="120"/>
      <c r="P321" s="121">
        <f>SUM(P322:P334)</f>
        <v>0</v>
      </c>
      <c r="R321" s="121">
        <f>SUM(R322:R334)</f>
        <v>0</v>
      </c>
      <c r="T321" s="122">
        <f>SUM(T322:T334)</f>
        <v>0</v>
      </c>
      <c r="AR321" s="116" t="s">
        <v>144</v>
      </c>
      <c r="AT321" s="123" t="s">
        <v>74</v>
      </c>
      <c r="AU321" s="123" t="s">
        <v>75</v>
      </c>
      <c r="AY321" s="116" t="s">
        <v>120</v>
      </c>
      <c r="BK321" s="124">
        <f>SUM(BK322:BK334)</f>
        <v>0</v>
      </c>
    </row>
    <row r="322" spans="2:65" s="1" customFormat="1" ht="16.5" customHeight="1">
      <c r="B322" s="127"/>
      <c r="C322" s="128" t="s">
        <v>657</v>
      </c>
      <c r="D322" s="128" t="s">
        <v>122</v>
      </c>
      <c r="E322" s="129" t="s">
        <v>658</v>
      </c>
      <c r="F322" s="130" t="s">
        <v>659</v>
      </c>
      <c r="G322" s="131" t="s">
        <v>660</v>
      </c>
      <c r="H322" s="132">
        <v>18</v>
      </c>
      <c r="I322" s="133"/>
      <c r="J322" s="134">
        <f t="shared" ref="J322:J334" si="50">ROUND(I322*H322,2)</f>
        <v>0</v>
      </c>
      <c r="K322" s="135"/>
      <c r="L322" s="30"/>
      <c r="M322" s="136" t="s">
        <v>1</v>
      </c>
      <c r="N322" s="137" t="s">
        <v>40</v>
      </c>
      <c r="P322" s="138">
        <f t="shared" ref="P322:P334" si="51">O322*H322</f>
        <v>0</v>
      </c>
      <c r="Q322" s="138">
        <v>0</v>
      </c>
      <c r="R322" s="138">
        <f t="shared" ref="R322:R334" si="52">Q322*H322</f>
        <v>0</v>
      </c>
      <c r="S322" s="138">
        <v>0</v>
      </c>
      <c r="T322" s="139">
        <f t="shared" ref="T322:T334" si="53">S322*H322</f>
        <v>0</v>
      </c>
      <c r="AR322" s="140" t="s">
        <v>126</v>
      </c>
      <c r="AT322" s="140" t="s">
        <v>122</v>
      </c>
      <c r="AU322" s="140" t="s">
        <v>83</v>
      </c>
      <c r="AY322" s="15" t="s">
        <v>120</v>
      </c>
      <c r="BE322" s="141">
        <f t="shared" ref="BE322:BE334" si="54">IF(N322="základní",J322,0)</f>
        <v>0</v>
      </c>
      <c r="BF322" s="141">
        <f t="shared" ref="BF322:BF334" si="55">IF(N322="snížená",J322,0)</f>
        <v>0</v>
      </c>
      <c r="BG322" s="141">
        <f t="shared" ref="BG322:BG334" si="56">IF(N322="zákl. přenesená",J322,0)</f>
        <v>0</v>
      </c>
      <c r="BH322" s="141">
        <f t="shared" ref="BH322:BH334" si="57">IF(N322="sníž. přenesená",J322,0)</f>
        <v>0</v>
      </c>
      <c r="BI322" s="141">
        <f t="shared" ref="BI322:BI334" si="58">IF(N322="nulová",J322,0)</f>
        <v>0</v>
      </c>
      <c r="BJ322" s="15" t="s">
        <v>83</v>
      </c>
      <c r="BK322" s="141">
        <f t="shared" ref="BK322:BK334" si="59">ROUND(I322*H322,2)</f>
        <v>0</v>
      </c>
      <c r="BL322" s="15" t="s">
        <v>126</v>
      </c>
      <c r="BM322" s="140" t="s">
        <v>661</v>
      </c>
    </row>
    <row r="323" spans="2:65" s="1" customFormat="1" ht="16.5" customHeight="1">
      <c r="B323" s="127"/>
      <c r="C323" s="128" t="s">
        <v>662</v>
      </c>
      <c r="D323" s="128" t="s">
        <v>122</v>
      </c>
      <c r="E323" s="129" t="s">
        <v>663</v>
      </c>
      <c r="F323" s="130" t="s">
        <v>664</v>
      </c>
      <c r="G323" s="131" t="s">
        <v>536</v>
      </c>
      <c r="H323" s="132">
        <v>1</v>
      </c>
      <c r="I323" s="133"/>
      <c r="J323" s="134">
        <f t="shared" si="50"/>
        <v>0</v>
      </c>
      <c r="K323" s="135"/>
      <c r="L323" s="30"/>
      <c r="M323" s="136" t="s">
        <v>1</v>
      </c>
      <c r="N323" s="137" t="s">
        <v>40</v>
      </c>
      <c r="P323" s="138">
        <f t="shared" si="51"/>
        <v>0</v>
      </c>
      <c r="Q323" s="138">
        <v>0</v>
      </c>
      <c r="R323" s="138">
        <f t="shared" si="52"/>
        <v>0</v>
      </c>
      <c r="S323" s="138">
        <v>0</v>
      </c>
      <c r="T323" s="139">
        <f t="shared" si="53"/>
        <v>0</v>
      </c>
      <c r="AR323" s="140" t="s">
        <v>126</v>
      </c>
      <c r="AT323" s="140" t="s">
        <v>122</v>
      </c>
      <c r="AU323" s="140" t="s">
        <v>83</v>
      </c>
      <c r="AY323" s="15" t="s">
        <v>120</v>
      </c>
      <c r="BE323" s="141">
        <f t="shared" si="54"/>
        <v>0</v>
      </c>
      <c r="BF323" s="141">
        <f t="shared" si="55"/>
        <v>0</v>
      </c>
      <c r="BG323" s="141">
        <f t="shared" si="56"/>
        <v>0</v>
      </c>
      <c r="BH323" s="141">
        <f t="shared" si="57"/>
        <v>0</v>
      </c>
      <c r="BI323" s="141">
        <f t="shared" si="58"/>
        <v>0</v>
      </c>
      <c r="BJ323" s="15" t="s">
        <v>83</v>
      </c>
      <c r="BK323" s="141">
        <f t="shared" si="59"/>
        <v>0</v>
      </c>
      <c r="BL323" s="15" t="s">
        <v>126</v>
      </c>
      <c r="BM323" s="140" t="s">
        <v>665</v>
      </c>
    </row>
    <row r="324" spans="2:65" s="1" customFormat="1" ht="33" customHeight="1">
      <c r="B324" s="127"/>
      <c r="C324" s="128" t="s">
        <v>666</v>
      </c>
      <c r="D324" s="128" t="s">
        <v>122</v>
      </c>
      <c r="E324" s="129" t="s">
        <v>667</v>
      </c>
      <c r="F324" s="130" t="s">
        <v>668</v>
      </c>
      <c r="G324" s="131" t="s">
        <v>536</v>
      </c>
      <c r="H324" s="132">
        <v>1</v>
      </c>
      <c r="I324" s="133"/>
      <c r="J324" s="134">
        <f t="shared" si="50"/>
        <v>0</v>
      </c>
      <c r="K324" s="135"/>
      <c r="L324" s="30"/>
      <c r="M324" s="136" t="s">
        <v>1</v>
      </c>
      <c r="N324" s="137" t="s">
        <v>40</v>
      </c>
      <c r="P324" s="138">
        <f t="shared" si="51"/>
        <v>0</v>
      </c>
      <c r="Q324" s="138">
        <v>0</v>
      </c>
      <c r="R324" s="138">
        <f t="shared" si="52"/>
        <v>0</v>
      </c>
      <c r="S324" s="138">
        <v>0</v>
      </c>
      <c r="T324" s="139">
        <f t="shared" si="53"/>
        <v>0</v>
      </c>
      <c r="AR324" s="140" t="s">
        <v>126</v>
      </c>
      <c r="AT324" s="140" t="s">
        <v>122</v>
      </c>
      <c r="AU324" s="140" t="s">
        <v>83</v>
      </c>
      <c r="AY324" s="15" t="s">
        <v>120</v>
      </c>
      <c r="BE324" s="141">
        <f t="shared" si="54"/>
        <v>0</v>
      </c>
      <c r="BF324" s="141">
        <f t="shared" si="55"/>
        <v>0</v>
      </c>
      <c r="BG324" s="141">
        <f t="shared" si="56"/>
        <v>0</v>
      </c>
      <c r="BH324" s="141">
        <f t="shared" si="57"/>
        <v>0</v>
      </c>
      <c r="BI324" s="141">
        <f t="shared" si="58"/>
        <v>0</v>
      </c>
      <c r="BJ324" s="15" t="s">
        <v>83</v>
      </c>
      <c r="BK324" s="141">
        <f t="shared" si="59"/>
        <v>0</v>
      </c>
      <c r="BL324" s="15" t="s">
        <v>126</v>
      </c>
      <c r="BM324" s="140" t="s">
        <v>669</v>
      </c>
    </row>
    <row r="325" spans="2:65" s="1" customFormat="1" ht="33" customHeight="1">
      <c r="B325" s="127"/>
      <c r="C325" s="128" t="s">
        <v>670</v>
      </c>
      <c r="D325" s="128" t="s">
        <v>122</v>
      </c>
      <c r="E325" s="129" t="s">
        <v>671</v>
      </c>
      <c r="F325" s="130" t="s">
        <v>672</v>
      </c>
      <c r="G325" s="131" t="s">
        <v>673</v>
      </c>
      <c r="H325" s="132">
        <v>4.3</v>
      </c>
      <c r="I325" s="133"/>
      <c r="J325" s="134">
        <f t="shared" si="50"/>
        <v>0</v>
      </c>
      <c r="K325" s="135"/>
      <c r="L325" s="30"/>
      <c r="M325" s="136" t="s">
        <v>1</v>
      </c>
      <c r="N325" s="137" t="s">
        <v>40</v>
      </c>
      <c r="P325" s="138">
        <f t="shared" si="51"/>
        <v>0</v>
      </c>
      <c r="Q325" s="138">
        <v>0</v>
      </c>
      <c r="R325" s="138">
        <f t="shared" si="52"/>
        <v>0</v>
      </c>
      <c r="S325" s="138">
        <v>0</v>
      </c>
      <c r="T325" s="139">
        <f t="shared" si="53"/>
        <v>0</v>
      </c>
      <c r="AR325" s="140" t="s">
        <v>126</v>
      </c>
      <c r="AT325" s="140" t="s">
        <v>122</v>
      </c>
      <c r="AU325" s="140" t="s">
        <v>83</v>
      </c>
      <c r="AY325" s="15" t="s">
        <v>120</v>
      </c>
      <c r="BE325" s="141">
        <f t="shared" si="54"/>
        <v>0</v>
      </c>
      <c r="BF325" s="141">
        <f t="shared" si="55"/>
        <v>0</v>
      </c>
      <c r="BG325" s="141">
        <f t="shared" si="56"/>
        <v>0</v>
      </c>
      <c r="BH325" s="141">
        <f t="shared" si="57"/>
        <v>0</v>
      </c>
      <c r="BI325" s="141">
        <f t="shared" si="58"/>
        <v>0</v>
      </c>
      <c r="BJ325" s="15" t="s">
        <v>83</v>
      </c>
      <c r="BK325" s="141">
        <f t="shared" si="59"/>
        <v>0</v>
      </c>
      <c r="BL325" s="15" t="s">
        <v>126</v>
      </c>
      <c r="BM325" s="140" t="s">
        <v>674</v>
      </c>
    </row>
    <row r="326" spans="2:65" s="1" customFormat="1" ht="16.5" customHeight="1">
      <c r="B326" s="127"/>
      <c r="C326" s="128" t="s">
        <v>675</v>
      </c>
      <c r="D326" s="128" t="s">
        <v>122</v>
      </c>
      <c r="E326" s="129" t="s">
        <v>676</v>
      </c>
      <c r="F326" s="130" t="s">
        <v>677</v>
      </c>
      <c r="G326" s="131" t="s">
        <v>536</v>
      </c>
      <c r="H326" s="132">
        <v>1</v>
      </c>
      <c r="I326" s="133"/>
      <c r="J326" s="134">
        <f t="shared" si="50"/>
        <v>0</v>
      </c>
      <c r="K326" s="135"/>
      <c r="L326" s="30"/>
      <c r="M326" s="136" t="s">
        <v>1</v>
      </c>
      <c r="N326" s="137" t="s">
        <v>40</v>
      </c>
      <c r="P326" s="138">
        <f t="shared" si="51"/>
        <v>0</v>
      </c>
      <c r="Q326" s="138">
        <v>0</v>
      </c>
      <c r="R326" s="138">
        <f t="shared" si="52"/>
        <v>0</v>
      </c>
      <c r="S326" s="138">
        <v>0</v>
      </c>
      <c r="T326" s="139">
        <f t="shared" si="53"/>
        <v>0</v>
      </c>
      <c r="AR326" s="140" t="s">
        <v>126</v>
      </c>
      <c r="AT326" s="140" t="s">
        <v>122</v>
      </c>
      <c r="AU326" s="140" t="s">
        <v>83</v>
      </c>
      <c r="AY326" s="15" t="s">
        <v>120</v>
      </c>
      <c r="BE326" s="141">
        <f t="shared" si="54"/>
        <v>0</v>
      </c>
      <c r="BF326" s="141">
        <f t="shared" si="55"/>
        <v>0</v>
      </c>
      <c r="BG326" s="141">
        <f t="shared" si="56"/>
        <v>0</v>
      </c>
      <c r="BH326" s="141">
        <f t="shared" si="57"/>
        <v>0</v>
      </c>
      <c r="BI326" s="141">
        <f t="shared" si="58"/>
        <v>0</v>
      </c>
      <c r="BJ326" s="15" t="s">
        <v>83</v>
      </c>
      <c r="BK326" s="141">
        <f t="shared" si="59"/>
        <v>0</v>
      </c>
      <c r="BL326" s="15" t="s">
        <v>126</v>
      </c>
      <c r="BM326" s="140" t="s">
        <v>678</v>
      </c>
    </row>
    <row r="327" spans="2:65" s="1" customFormat="1" ht="21.75" customHeight="1">
      <c r="B327" s="127"/>
      <c r="C327" s="128" t="s">
        <v>679</v>
      </c>
      <c r="D327" s="128" t="s">
        <v>122</v>
      </c>
      <c r="E327" s="129" t="s">
        <v>680</v>
      </c>
      <c r="F327" s="130" t="s">
        <v>681</v>
      </c>
      <c r="G327" s="131" t="s">
        <v>536</v>
      </c>
      <c r="H327" s="132">
        <v>1</v>
      </c>
      <c r="I327" s="133"/>
      <c r="J327" s="134">
        <f t="shared" si="50"/>
        <v>0</v>
      </c>
      <c r="K327" s="135"/>
      <c r="L327" s="30"/>
      <c r="M327" s="136" t="s">
        <v>1</v>
      </c>
      <c r="N327" s="137" t="s">
        <v>40</v>
      </c>
      <c r="P327" s="138">
        <f t="shared" si="51"/>
        <v>0</v>
      </c>
      <c r="Q327" s="138">
        <v>0</v>
      </c>
      <c r="R327" s="138">
        <f t="shared" si="52"/>
        <v>0</v>
      </c>
      <c r="S327" s="138">
        <v>0</v>
      </c>
      <c r="T327" s="139">
        <f t="shared" si="53"/>
        <v>0</v>
      </c>
      <c r="AR327" s="140" t="s">
        <v>126</v>
      </c>
      <c r="AT327" s="140" t="s">
        <v>122</v>
      </c>
      <c r="AU327" s="140" t="s">
        <v>83</v>
      </c>
      <c r="AY327" s="15" t="s">
        <v>120</v>
      </c>
      <c r="BE327" s="141">
        <f t="shared" si="54"/>
        <v>0</v>
      </c>
      <c r="BF327" s="141">
        <f t="shared" si="55"/>
        <v>0</v>
      </c>
      <c r="BG327" s="141">
        <f t="shared" si="56"/>
        <v>0</v>
      </c>
      <c r="BH327" s="141">
        <f t="shared" si="57"/>
        <v>0</v>
      </c>
      <c r="BI327" s="141">
        <f t="shared" si="58"/>
        <v>0</v>
      </c>
      <c r="BJ327" s="15" t="s">
        <v>83</v>
      </c>
      <c r="BK327" s="141">
        <f t="shared" si="59"/>
        <v>0</v>
      </c>
      <c r="BL327" s="15" t="s">
        <v>126</v>
      </c>
      <c r="BM327" s="140" t="s">
        <v>682</v>
      </c>
    </row>
    <row r="328" spans="2:65" s="1" customFormat="1" ht="16.5" customHeight="1">
      <c r="B328" s="127"/>
      <c r="C328" s="128" t="s">
        <v>683</v>
      </c>
      <c r="D328" s="128" t="s">
        <v>122</v>
      </c>
      <c r="E328" s="129" t="s">
        <v>684</v>
      </c>
      <c r="F328" s="130" t="s">
        <v>685</v>
      </c>
      <c r="G328" s="131" t="s">
        <v>536</v>
      </c>
      <c r="H328" s="132">
        <v>1</v>
      </c>
      <c r="I328" s="133"/>
      <c r="J328" s="134">
        <f t="shared" si="50"/>
        <v>0</v>
      </c>
      <c r="K328" s="135"/>
      <c r="L328" s="30"/>
      <c r="M328" s="136" t="s">
        <v>1</v>
      </c>
      <c r="N328" s="137" t="s">
        <v>40</v>
      </c>
      <c r="P328" s="138">
        <f t="shared" si="51"/>
        <v>0</v>
      </c>
      <c r="Q328" s="138">
        <v>0</v>
      </c>
      <c r="R328" s="138">
        <f t="shared" si="52"/>
        <v>0</v>
      </c>
      <c r="S328" s="138">
        <v>0</v>
      </c>
      <c r="T328" s="139">
        <f t="shared" si="53"/>
        <v>0</v>
      </c>
      <c r="AR328" s="140" t="s">
        <v>126</v>
      </c>
      <c r="AT328" s="140" t="s">
        <v>122</v>
      </c>
      <c r="AU328" s="140" t="s">
        <v>83</v>
      </c>
      <c r="AY328" s="15" t="s">
        <v>120</v>
      </c>
      <c r="BE328" s="141">
        <f t="shared" si="54"/>
        <v>0</v>
      </c>
      <c r="BF328" s="141">
        <f t="shared" si="55"/>
        <v>0</v>
      </c>
      <c r="BG328" s="141">
        <f t="shared" si="56"/>
        <v>0</v>
      </c>
      <c r="BH328" s="141">
        <f t="shared" si="57"/>
        <v>0</v>
      </c>
      <c r="BI328" s="141">
        <f t="shared" si="58"/>
        <v>0</v>
      </c>
      <c r="BJ328" s="15" t="s">
        <v>83</v>
      </c>
      <c r="BK328" s="141">
        <f t="shared" si="59"/>
        <v>0</v>
      </c>
      <c r="BL328" s="15" t="s">
        <v>126</v>
      </c>
      <c r="BM328" s="140" t="s">
        <v>686</v>
      </c>
    </row>
    <row r="329" spans="2:65" s="1" customFormat="1" ht="21.75" customHeight="1">
      <c r="B329" s="127"/>
      <c r="C329" s="128" t="s">
        <v>687</v>
      </c>
      <c r="D329" s="128" t="s">
        <v>122</v>
      </c>
      <c r="E329" s="129" t="s">
        <v>688</v>
      </c>
      <c r="F329" s="130" t="s">
        <v>689</v>
      </c>
      <c r="G329" s="131" t="s">
        <v>536</v>
      </c>
      <c r="H329" s="132">
        <v>1</v>
      </c>
      <c r="I329" s="133"/>
      <c r="J329" s="134">
        <f t="shared" si="50"/>
        <v>0</v>
      </c>
      <c r="K329" s="135"/>
      <c r="L329" s="30"/>
      <c r="M329" s="136" t="s">
        <v>1</v>
      </c>
      <c r="N329" s="137" t="s">
        <v>40</v>
      </c>
      <c r="P329" s="138">
        <f t="shared" si="51"/>
        <v>0</v>
      </c>
      <c r="Q329" s="138">
        <v>0</v>
      </c>
      <c r="R329" s="138">
        <f t="shared" si="52"/>
        <v>0</v>
      </c>
      <c r="S329" s="138">
        <v>0</v>
      </c>
      <c r="T329" s="139">
        <f t="shared" si="53"/>
        <v>0</v>
      </c>
      <c r="AR329" s="140" t="s">
        <v>126</v>
      </c>
      <c r="AT329" s="140" t="s">
        <v>122</v>
      </c>
      <c r="AU329" s="140" t="s">
        <v>83</v>
      </c>
      <c r="AY329" s="15" t="s">
        <v>120</v>
      </c>
      <c r="BE329" s="141">
        <f t="shared" si="54"/>
        <v>0</v>
      </c>
      <c r="BF329" s="141">
        <f t="shared" si="55"/>
        <v>0</v>
      </c>
      <c r="BG329" s="141">
        <f t="shared" si="56"/>
        <v>0</v>
      </c>
      <c r="BH329" s="141">
        <f t="shared" si="57"/>
        <v>0</v>
      </c>
      <c r="BI329" s="141">
        <f t="shared" si="58"/>
        <v>0</v>
      </c>
      <c r="BJ329" s="15" t="s">
        <v>83</v>
      </c>
      <c r="BK329" s="141">
        <f t="shared" si="59"/>
        <v>0</v>
      </c>
      <c r="BL329" s="15" t="s">
        <v>126</v>
      </c>
      <c r="BM329" s="140" t="s">
        <v>690</v>
      </c>
    </row>
    <row r="330" spans="2:65" s="1" customFormat="1" ht="16.5" customHeight="1">
      <c r="B330" s="127"/>
      <c r="C330" s="128" t="s">
        <v>691</v>
      </c>
      <c r="D330" s="128" t="s">
        <v>122</v>
      </c>
      <c r="E330" s="129" t="s">
        <v>692</v>
      </c>
      <c r="F330" s="130" t="s">
        <v>693</v>
      </c>
      <c r="G330" s="131" t="s">
        <v>536</v>
      </c>
      <c r="H330" s="132">
        <v>1</v>
      </c>
      <c r="I330" s="133"/>
      <c r="J330" s="134">
        <f t="shared" si="50"/>
        <v>0</v>
      </c>
      <c r="K330" s="135"/>
      <c r="L330" s="30"/>
      <c r="M330" s="136" t="s">
        <v>1</v>
      </c>
      <c r="N330" s="137" t="s">
        <v>40</v>
      </c>
      <c r="P330" s="138">
        <f t="shared" si="51"/>
        <v>0</v>
      </c>
      <c r="Q330" s="138">
        <v>0</v>
      </c>
      <c r="R330" s="138">
        <f t="shared" si="52"/>
        <v>0</v>
      </c>
      <c r="S330" s="138">
        <v>0</v>
      </c>
      <c r="T330" s="139">
        <f t="shared" si="53"/>
        <v>0</v>
      </c>
      <c r="AR330" s="140" t="s">
        <v>126</v>
      </c>
      <c r="AT330" s="140" t="s">
        <v>122</v>
      </c>
      <c r="AU330" s="140" t="s">
        <v>83</v>
      </c>
      <c r="AY330" s="15" t="s">
        <v>120</v>
      </c>
      <c r="BE330" s="141">
        <f t="shared" si="54"/>
        <v>0</v>
      </c>
      <c r="BF330" s="141">
        <f t="shared" si="55"/>
        <v>0</v>
      </c>
      <c r="BG330" s="141">
        <f t="shared" si="56"/>
        <v>0</v>
      </c>
      <c r="BH330" s="141">
        <f t="shared" si="57"/>
        <v>0</v>
      </c>
      <c r="BI330" s="141">
        <f t="shared" si="58"/>
        <v>0</v>
      </c>
      <c r="BJ330" s="15" t="s">
        <v>83</v>
      </c>
      <c r="BK330" s="141">
        <f t="shared" si="59"/>
        <v>0</v>
      </c>
      <c r="BL330" s="15" t="s">
        <v>126</v>
      </c>
      <c r="BM330" s="140" t="s">
        <v>694</v>
      </c>
    </row>
    <row r="331" spans="2:65" s="1" customFormat="1" ht="24.2" customHeight="1">
      <c r="B331" s="127"/>
      <c r="C331" s="128" t="s">
        <v>695</v>
      </c>
      <c r="D331" s="128" t="s">
        <v>122</v>
      </c>
      <c r="E331" s="129" t="s">
        <v>696</v>
      </c>
      <c r="F331" s="130" t="s">
        <v>697</v>
      </c>
      <c r="G331" s="131" t="s">
        <v>536</v>
      </c>
      <c r="H331" s="132">
        <v>1</v>
      </c>
      <c r="I331" s="133"/>
      <c r="J331" s="134">
        <f t="shared" si="50"/>
        <v>0</v>
      </c>
      <c r="K331" s="135"/>
      <c r="L331" s="30"/>
      <c r="M331" s="136" t="s">
        <v>1</v>
      </c>
      <c r="N331" s="137" t="s">
        <v>40</v>
      </c>
      <c r="P331" s="138">
        <f t="shared" si="51"/>
        <v>0</v>
      </c>
      <c r="Q331" s="138">
        <v>0</v>
      </c>
      <c r="R331" s="138">
        <f t="shared" si="52"/>
        <v>0</v>
      </c>
      <c r="S331" s="138">
        <v>0</v>
      </c>
      <c r="T331" s="139">
        <f t="shared" si="53"/>
        <v>0</v>
      </c>
      <c r="AR331" s="140" t="s">
        <v>126</v>
      </c>
      <c r="AT331" s="140" t="s">
        <v>122</v>
      </c>
      <c r="AU331" s="140" t="s">
        <v>83</v>
      </c>
      <c r="AY331" s="15" t="s">
        <v>120</v>
      </c>
      <c r="BE331" s="141">
        <f t="shared" si="54"/>
        <v>0</v>
      </c>
      <c r="BF331" s="141">
        <f t="shared" si="55"/>
        <v>0</v>
      </c>
      <c r="BG331" s="141">
        <f t="shared" si="56"/>
        <v>0</v>
      </c>
      <c r="BH331" s="141">
        <f t="shared" si="57"/>
        <v>0</v>
      </c>
      <c r="BI331" s="141">
        <f t="shared" si="58"/>
        <v>0</v>
      </c>
      <c r="BJ331" s="15" t="s">
        <v>83</v>
      </c>
      <c r="BK331" s="141">
        <f t="shared" si="59"/>
        <v>0</v>
      </c>
      <c r="BL331" s="15" t="s">
        <v>126</v>
      </c>
      <c r="BM331" s="140" t="s">
        <v>698</v>
      </c>
    </row>
    <row r="332" spans="2:65" s="1" customFormat="1" ht="24.2" customHeight="1">
      <c r="B332" s="127"/>
      <c r="C332" s="128" t="s">
        <v>699</v>
      </c>
      <c r="D332" s="128" t="s">
        <v>122</v>
      </c>
      <c r="E332" s="129" t="s">
        <v>700</v>
      </c>
      <c r="F332" s="130" t="s">
        <v>701</v>
      </c>
      <c r="G332" s="131" t="s">
        <v>536</v>
      </c>
      <c r="H332" s="132">
        <v>1</v>
      </c>
      <c r="I332" s="133"/>
      <c r="J332" s="134">
        <f t="shared" si="50"/>
        <v>0</v>
      </c>
      <c r="K332" s="135"/>
      <c r="L332" s="30"/>
      <c r="M332" s="136" t="s">
        <v>1</v>
      </c>
      <c r="N332" s="137" t="s">
        <v>40</v>
      </c>
      <c r="P332" s="138">
        <f t="shared" si="51"/>
        <v>0</v>
      </c>
      <c r="Q332" s="138">
        <v>0</v>
      </c>
      <c r="R332" s="138">
        <f t="shared" si="52"/>
        <v>0</v>
      </c>
      <c r="S332" s="138">
        <v>0</v>
      </c>
      <c r="T332" s="139">
        <f t="shared" si="53"/>
        <v>0</v>
      </c>
      <c r="AR332" s="140" t="s">
        <v>126</v>
      </c>
      <c r="AT332" s="140" t="s">
        <v>122</v>
      </c>
      <c r="AU332" s="140" t="s">
        <v>83</v>
      </c>
      <c r="AY332" s="15" t="s">
        <v>120</v>
      </c>
      <c r="BE332" s="141">
        <f t="shared" si="54"/>
        <v>0</v>
      </c>
      <c r="BF332" s="141">
        <f t="shared" si="55"/>
        <v>0</v>
      </c>
      <c r="BG332" s="141">
        <f t="shared" si="56"/>
        <v>0</v>
      </c>
      <c r="BH332" s="141">
        <f t="shared" si="57"/>
        <v>0</v>
      </c>
      <c r="BI332" s="141">
        <f t="shared" si="58"/>
        <v>0</v>
      </c>
      <c r="BJ332" s="15" t="s">
        <v>83</v>
      </c>
      <c r="BK332" s="141">
        <f t="shared" si="59"/>
        <v>0</v>
      </c>
      <c r="BL332" s="15" t="s">
        <v>126</v>
      </c>
      <c r="BM332" s="140" t="s">
        <v>702</v>
      </c>
    </row>
    <row r="333" spans="2:65" s="1" customFormat="1" ht="33" customHeight="1">
      <c r="B333" s="127"/>
      <c r="C333" s="128" t="s">
        <v>703</v>
      </c>
      <c r="D333" s="128" t="s">
        <v>122</v>
      </c>
      <c r="E333" s="129" t="s">
        <v>704</v>
      </c>
      <c r="F333" s="130" t="s">
        <v>705</v>
      </c>
      <c r="G333" s="131" t="s">
        <v>536</v>
      </c>
      <c r="H333" s="132">
        <v>1</v>
      </c>
      <c r="I333" s="133"/>
      <c r="J333" s="134">
        <f t="shared" si="50"/>
        <v>0</v>
      </c>
      <c r="K333" s="135"/>
      <c r="L333" s="30"/>
      <c r="M333" s="136" t="s">
        <v>1</v>
      </c>
      <c r="N333" s="137" t="s">
        <v>40</v>
      </c>
      <c r="P333" s="138">
        <f t="shared" si="51"/>
        <v>0</v>
      </c>
      <c r="Q333" s="138">
        <v>0</v>
      </c>
      <c r="R333" s="138">
        <f t="shared" si="52"/>
        <v>0</v>
      </c>
      <c r="S333" s="138">
        <v>0</v>
      </c>
      <c r="T333" s="139">
        <f t="shared" si="53"/>
        <v>0</v>
      </c>
      <c r="AR333" s="140" t="s">
        <v>126</v>
      </c>
      <c r="AT333" s="140" t="s">
        <v>122</v>
      </c>
      <c r="AU333" s="140" t="s">
        <v>83</v>
      </c>
      <c r="AY333" s="15" t="s">
        <v>120</v>
      </c>
      <c r="BE333" s="141">
        <f t="shared" si="54"/>
        <v>0</v>
      </c>
      <c r="BF333" s="141">
        <f t="shared" si="55"/>
        <v>0</v>
      </c>
      <c r="BG333" s="141">
        <f t="shared" si="56"/>
        <v>0</v>
      </c>
      <c r="BH333" s="141">
        <f t="shared" si="57"/>
        <v>0</v>
      </c>
      <c r="BI333" s="141">
        <f t="shared" si="58"/>
        <v>0</v>
      </c>
      <c r="BJ333" s="15" t="s">
        <v>83</v>
      </c>
      <c r="BK333" s="141">
        <f t="shared" si="59"/>
        <v>0</v>
      </c>
      <c r="BL333" s="15" t="s">
        <v>126</v>
      </c>
      <c r="BM333" s="140" t="s">
        <v>706</v>
      </c>
    </row>
    <row r="334" spans="2:65" s="1" customFormat="1" ht="37.9" customHeight="1">
      <c r="B334" s="127"/>
      <c r="C334" s="128" t="s">
        <v>707</v>
      </c>
      <c r="D334" s="128" t="s">
        <v>122</v>
      </c>
      <c r="E334" s="129" t="s">
        <v>708</v>
      </c>
      <c r="F334" s="130" t="s">
        <v>709</v>
      </c>
      <c r="G334" s="131" t="s">
        <v>536</v>
      </c>
      <c r="H334" s="132">
        <v>1</v>
      </c>
      <c r="I334" s="133"/>
      <c r="J334" s="134">
        <f t="shared" si="50"/>
        <v>0</v>
      </c>
      <c r="K334" s="135"/>
      <c r="L334" s="30"/>
      <c r="M334" s="172" t="s">
        <v>1</v>
      </c>
      <c r="N334" s="173" t="s">
        <v>40</v>
      </c>
      <c r="O334" s="174"/>
      <c r="P334" s="175">
        <f t="shared" si="51"/>
        <v>0</v>
      </c>
      <c r="Q334" s="175">
        <v>0</v>
      </c>
      <c r="R334" s="175">
        <f t="shared" si="52"/>
        <v>0</v>
      </c>
      <c r="S334" s="175">
        <v>0</v>
      </c>
      <c r="T334" s="176">
        <f t="shared" si="53"/>
        <v>0</v>
      </c>
      <c r="AR334" s="140" t="s">
        <v>126</v>
      </c>
      <c r="AT334" s="140" t="s">
        <v>122</v>
      </c>
      <c r="AU334" s="140" t="s">
        <v>83</v>
      </c>
      <c r="AY334" s="15" t="s">
        <v>120</v>
      </c>
      <c r="BE334" s="141">
        <f t="shared" si="54"/>
        <v>0</v>
      </c>
      <c r="BF334" s="141">
        <f t="shared" si="55"/>
        <v>0</v>
      </c>
      <c r="BG334" s="141">
        <f t="shared" si="56"/>
        <v>0</v>
      </c>
      <c r="BH334" s="141">
        <f t="shared" si="57"/>
        <v>0</v>
      </c>
      <c r="BI334" s="141">
        <f t="shared" si="58"/>
        <v>0</v>
      </c>
      <c r="BJ334" s="15" t="s">
        <v>83</v>
      </c>
      <c r="BK334" s="141">
        <f t="shared" si="59"/>
        <v>0</v>
      </c>
      <c r="BL334" s="15" t="s">
        <v>126</v>
      </c>
      <c r="BM334" s="140" t="s">
        <v>710</v>
      </c>
    </row>
    <row r="335" spans="2:65" s="1" customFormat="1" ht="6.95" customHeight="1">
      <c r="B335" s="42"/>
      <c r="C335" s="43"/>
      <c r="D335" s="43"/>
      <c r="E335" s="43"/>
      <c r="F335" s="43"/>
      <c r="G335" s="43"/>
      <c r="H335" s="43"/>
      <c r="I335" s="43"/>
      <c r="J335" s="43"/>
      <c r="K335" s="43"/>
      <c r="L335" s="30"/>
    </row>
  </sheetData>
  <autoFilter ref="C126:K334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55a - Obnova vodovodu DN 350</vt:lpstr>
      <vt:lpstr>'55a - Obnova vodovodu DN 350'!Názvy_tisku</vt:lpstr>
      <vt:lpstr>'Rekapitulace stavby'!Názvy_tisku</vt:lpstr>
      <vt:lpstr>'55a - Obnova vodovodu DN 350'!Oblast_tisku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DESKTOP-IKVKI5Q\Dell</dc:creator>
  <cp:lastModifiedBy>Eva Vondrášková</cp:lastModifiedBy>
  <dcterms:created xsi:type="dcterms:W3CDTF">2025-02-13T16:04:35Z</dcterms:created>
  <dcterms:modified xsi:type="dcterms:W3CDTF">2025-02-13T16:05:52Z</dcterms:modified>
</cp:coreProperties>
</file>